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020" windowWidth="19152" windowHeight="7332" activeTab="1"/>
  </bookViews>
  <sheets>
    <sheet name="table 3 additional contribution" sheetId="1" r:id="rId1"/>
    <sheet name="EU contribution" sheetId="3" r:id="rId2"/>
    <sheet name="Αντιστοίχηση" sheetId="4" r:id="rId3"/>
    <sheet name="DIFFERENCES PA-RDP" sheetId="5" r:id="rId4"/>
    <sheet name="P.FA &amp; TO correspondence " sheetId="6" r:id="rId5"/>
  </sheets>
  <externalReferences>
    <externalReference r:id="rId6"/>
    <externalReference r:id="rId7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>'[1]Annex 1 A1 P4'!#REF!</definedName>
    <definedName name="Measureslist2" localSheetId="1">'[1]Annex 1 A1 P4'!#REF!</definedName>
    <definedName name="Measureslist2">'[1]Annex 1 A1 P4'!#REF!</definedName>
    <definedName name="_xlnm.Print_Area" localSheetId="3">'DIFFERENCES PA-RDP'!$B$3:$K$29</definedName>
    <definedName name="_xlnm.Print_Area" localSheetId="1">'EU contribution'!$A$1:$X$62</definedName>
    <definedName name="_xlnm.Print_Area" localSheetId="0">'table 3 additional contribution'!$A$1:$X$62</definedName>
    <definedName name="_xlnm.Print_Area" localSheetId="2">Αντιστοίχηση!$C$3:$D$14</definedName>
    <definedName name="RDPMSlist">'[1]technical sheet AEM typology'!$E$2:$E$119</definedName>
    <definedName name="yesnolist">'[1]technical sheet AEM typology'!$C$3:$C$4</definedName>
  </definedNames>
  <calcPr calcId="162913"/>
  <fileRecoveryPr autoRecover="0"/>
</workbook>
</file>

<file path=xl/calcChain.xml><?xml version="1.0" encoding="utf-8"?>
<calcChain xmlns="http://schemas.openxmlformats.org/spreadsheetml/2006/main">
  <c r="W56" i="1" l="1"/>
  <c r="A24" i="6" l="1"/>
  <c r="A23" i="6"/>
  <c r="Q22" i="6"/>
  <c r="A22" i="6"/>
  <c r="Q21" i="6"/>
  <c r="B21" i="6"/>
  <c r="A21" i="6"/>
  <c r="A20" i="6"/>
  <c r="A19" i="6"/>
  <c r="P18" i="6"/>
  <c r="O18" i="6"/>
  <c r="N18" i="6"/>
  <c r="M18" i="6"/>
  <c r="I18" i="6"/>
  <c r="H18" i="6"/>
  <c r="G18" i="6"/>
  <c r="B18" i="6"/>
  <c r="A18" i="6"/>
  <c r="B17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P4" i="6"/>
  <c r="O4" i="6"/>
  <c r="N4" i="6"/>
  <c r="M4" i="6"/>
  <c r="I4" i="6"/>
  <c r="H4" i="6"/>
  <c r="G4" i="6"/>
  <c r="B4" i="6"/>
  <c r="A4" i="6"/>
  <c r="B3" i="6"/>
  <c r="A3" i="6"/>
  <c r="Q2" i="6"/>
  <c r="B2" i="6"/>
  <c r="A2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A1" i="6"/>
  <c r="I29" i="5" l="1"/>
  <c r="J28" i="5"/>
  <c r="K28" i="5" s="1"/>
  <c r="J23" i="5"/>
  <c r="K23" i="5" s="1"/>
  <c r="J21" i="5"/>
  <c r="K21" i="5" s="1"/>
  <c r="N15" i="5"/>
  <c r="J15" i="5"/>
  <c r="K15" i="5" s="1"/>
  <c r="J13" i="5"/>
  <c r="K13" i="5" s="1"/>
  <c r="J11" i="5"/>
  <c r="K11" i="5" s="1"/>
  <c r="J9" i="5"/>
  <c r="K9" i="5" s="1"/>
  <c r="J7" i="5"/>
  <c r="K7" i="5" s="1"/>
  <c r="J5" i="5"/>
  <c r="K5" i="5" s="1"/>
  <c r="D13" i="4"/>
  <c r="H62" i="3" l="1"/>
  <c r="W57" i="3"/>
  <c r="L44" i="3"/>
  <c r="L40" i="3"/>
  <c r="L41" i="3"/>
  <c r="L39" i="3"/>
  <c r="L34" i="3"/>
  <c r="L32" i="3"/>
  <c r="L31" i="3"/>
  <c r="L29" i="3"/>
  <c r="L25" i="3"/>
  <c r="L24" i="3"/>
  <c r="I15" i="3"/>
  <c r="V18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17" i="3"/>
  <c r="T1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22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4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1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I5" i="3"/>
  <c r="I6" i="3"/>
  <c r="I7" i="3"/>
  <c r="I8" i="3"/>
  <c r="I9" i="3"/>
  <c r="I10" i="3"/>
  <c r="I11" i="3"/>
  <c r="I12" i="3"/>
  <c r="I13" i="3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4" i="3"/>
  <c r="O5" i="3"/>
  <c r="O6" i="3"/>
  <c r="O4" i="3"/>
  <c r="L4" i="3"/>
  <c r="J4" i="3"/>
  <c r="I4" i="3"/>
  <c r="H5" i="3"/>
  <c r="H6" i="3"/>
  <c r="H4" i="3"/>
  <c r="O61" i="1"/>
  <c r="H62" i="1" l="1"/>
  <c r="W11" i="3" l="1"/>
  <c r="W13" i="3"/>
  <c r="W50" i="3" l="1"/>
  <c r="W44" i="3"/>
  <c r="W44" i="1"/>
  <c r="W13" i="1" l="1"/>
  <c r="R60" i="3" l="1"/>
  <c r="R62" i="3" s="1"/>
  <c r="W6" i="1"/>
  <c r="W5" i="1"/>
  <c r="W4" i="1"/>
  <c r="W35" i="3"/>
  <c r="W34" i="3"/>
  <c r="W34" i="1"/>
  <c r="W35" i="1"/>
  <c r="W45" i="3"/>
  <c r="W47" i="3"/>
  <c r="W46" i="3"/>
  <c r="D4" i="4" s="1"/>
  <c r="H60" i="3"/>
  <c r="F60" i="3"/>
  <c r="W29" i="3"/>
  <c r="X29" i="3" s="1"/>
  <c r="W27" i="3"/>
  <c r="X27" i="3" s="1"/>
  <c r="W22" i="3"/>
  <c r="V60" i="3"/>
  <c r="D5" i="4" s="1"/>
  <c r="W17" i="3"/>
  <c r="Q60" i="3"/>
  <c r="W9" i="3"/>
  <c r="E60" i="3"/>
  <c r="T60" i="3"/>
  <c r="D10" i="4" s="1"/>
  <c r="S60" i="3"/>
  <c r="S62" i="3" s="1"/>
  <c r="K60" i="3"/>
  <c r="G60" i="3"/>
  <c r="W55" i="3"/>
  <c r="W54" i="3"/>
  <c r="W53" i="3"/>
  <c r="W52" i="3"/>
  <c r="W49" i="3"/>
  <c r="W48" i="3"/>
  <c r="W43" i="3"/>
  <c r="W42" i="3"/>
  <c r="X42" i="3" s="1"/>
  <c r="W41" i="3"/>
  <c r="W40" i="3"/>
  <c r="W39" i="3"/>
  <c r="W38" i="3"/>
  <c r="W37" i="3"/>
  <c r="W36" i="3"/>
  <c r="W33" i="3"/>
  <c r="W32" i="3"/>
  <c r="W31" i="3"/>
  <c r="W30" i="3"/>
  <c r="W28" i="3"/>
  <c r="W26" i="3"/>
  <c r="W25" i="3"/>
  <c r="W24" i="3"/>
  <c r="W23" i="3"/>
  <c r="W21" i="3"/>
  <c r="W20" i="3"/>
  <c r="W19" i="3"/>
  <c r="W18" i="3"/>
  <c r="W12" i="3"/>
  <c r="W18" i="1"/>
  <c r="O60" i="3"/>
  <c r="U60" i="3"/>
  <c r="D11" i="4" s="1"/>
  <c r="W51" i="3"/>
  <c r="W8" i="3"/>
  <c r="H60" i="1"/>
  <c r="N60" i="1"/>
  <c r="O60" i="1"/>
  <c r="O62" i="1" s="1"/>
  <c r="P60" i="1"/>
  <c r="Q60" i="1"/>
  <c r="Q62" i="1" s="1"/>
  <c r="R60" i="1"/>
  <c r="R62" i="1" s="1"/>
  <c r="S60" i="1"/>
  <c r="S62" i="1" s="1"/>
  <c r="T60" i="1"/>
  <c r="U60" i="1"/>
  <c r="V60" i="1"/>
  <c r="M60" i="1"/>
  <c r="L60" i="1"/>
  <c r="L62" i="1" s="1"/>
  <c r="K60" i="1"/>
  <c r="J60" i="1"/>
  <c r="G60" i="1"/>
  <c r="F60" i="1"/>
  <c r="E60" i="1"/>
  <c r="W15" i="1"/>
  <c r="X15" i="1" s="1"/>
  <c r="W9" i="1"/>
  <c r="W12" i="1"/>
  <c r="W19" i="1"/>
  <c r="W20" i="1"/>
  <c r="W21" i="1"/>
  <c r="W22" i="1"/>
  <c r="W23" i="1"/>
  <c r="W24" i="1"/>
  <c r="W25" i="1"/>
  <c r="W26" i="1"/>
  <c r="X26" i="1" s="1"/>
  <c r="W27" i="1"/>
  <c r="X27" i="1" s="1"/>
  <c r="W28" i="1"/>
  <c r="W29" i="1"/>
  <c r="X28" i="1" s="1"/>
  <c r="W30" i="1"/>
  <c r="W31" i="1"/>
  <c r="W32" i="1"/>
  <c r="W33" i="1"/>
  <c r="W36" i="1"/>
  <c r="W37" i="1"/>
  <c r="W38" i="1"/>
  <c r="W39" i="1"/>
  <c r="W40" i="1"/>
  <c r="W41" i="1"/>
  <c r="W42" i="1"/>
  <c r="X42" i="1" s="1"/>
  <c r="W43" i="1"/>
  <c r="W45" i="1"/>
  <c r="X45" i="1" s="1"/>
  <c r="W46" i="1"/>
  <c r="W47" i="1"/>
  <c r="W48" i="1"/>
  <c r="X51" i="1"/>
  <c r="W51" i="1"/>
  <c r="W53" i="1"/>
  <c r="W54" i="1"/>
  <c r="W55" i="1"/>
  <c r="W17" i="1"/>
  <c r="W11" i="1"/>
  <c r="W8" i="1"/>
  <c r="X7" i="1" s="1"/>
  <c r="I60" i="1"/>
  <c r="I62" i="1" s="1"/>
  <c r="X56" i="1" l="1"/>
  <c r="W56" i="3"/>
  <c r="X56" i="3" s="1"/>
  <c r="Q62" i="3"/>
  <c r="O62" i="3"/>
  <c r="X58" i="1"/>
  <c r="W58" i="3"/>
  <c r="X7" i="3"/>
  <c r="X45" i="3"/>
  <c r="X33" i="3"/>
  <c r="W5" i="3"/>
  <c r="L60" i="3"/>
  <c r="X31" i="3"/>
  <c r="X31" i="1"/>
  <c r="X33" i="1"/>
  <c r="X38" i="1"/>
  <c r="P60" i="3"/>
  <c r="D7" i="4" s="1"/>
  <c r="X49" i="3"/>
  <c r="F66" i="3"/>
  <c r="W6" i="3"/>
  <c r="X38" i="3"/>
  <c r="W15" i="3"/>
  <c r="X15" i="3" s="1"/>
  <c r="X3" i="1"/>
  <c r="X17" i="3"/>
  <c r="X17" i="1"/>
  <c r="X21" i="3"/>
  <c r="X21" i="1"/>
  <c r="X10" i="1"/>
  <c r="W60" i="1"/>
  <c r="L62" i="3" l="1"/>
  <c r="D8" i="4"/>
  <c r="X58" i="3"/>
  <c r="I61" i="3"/>
  <c r="D9" i="4"/>
  <c r="L66" i="3"/>
  <c r="X10" i="3"/>
  <c r="I60" i="3" l="1"/>
  <c r="J60" i="3"/>
  <c r="W4" i="3"/>
  <c r="X3" i="3" l="1"/>
  <c r="X60" i="3" s="1"/>
  <c r="D12" i="4"/>
  <c r="I62" i="3"/>
  <c r="D6" i="4"/>
  <c r="D15" i="4" s="1"/>
  <c r="W60" i="3"/>
  <c r="G66" i="3" l="1"/>
  <c r="G75" i="3" s="1"/>
  <c r="N66" i="3"/>
</calcChain>
</file>

<file path=xl/comments1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σύμφωνα με το μαιλ της ΕΕ. Στο πλαίσιο του Καθεστώτος 1.1 θα πραγματοποιούνται εκπαιδεύσεις νέων γεωργών. Οι εκπαιδεύσεις αυτές θα συνεισφέρουν στην 2Β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Επανακαθορισμών συμβολής των δράσεων στις περιοχές εστίασης συμφωνα με το ηλεκτρονικό μήνυμα της επιτροπής</t>
        </r>
      </text>
    </comment>
  </commentList>
</comments>
</file>

<file path=xl/sharedStrings.xml><?xml version="1.0" encoding="utf-8"?>
<sst xmlns="http://schemas.openxmlformats.org/spreadsheetml/2006/main" count="328" uniqueCount="189">
  <si>
    <t>cooperation</t>
  </si>
  <si>
    <t>art 35</t>
  </si>
  <si>
    <t>animal welfare</t>
  </si>
  <si>
    <t>art 33</t>
  </si>
  <si>
    <t>Natura 2000 and Water Framework Directive payments</t>
  </si>
  <si>
    <t>art 30</t>
  </si>
  <si>
    <t>organic farming</t>
  </si>
  <si>
    <t>art 29</t>
  </si>
  <si>
    <t>setting up of producer groups and organisations</t>
  </si>
  <si>
    <t>art 27</t>
  </si>
  <si>
    <t>investments in forest area development and improvement of the viability of forests</t>
  </si>
  <si>
    <t>art 21</t>
  </si>
  <si>
    <t>basic services and village renewal in rural areas</t>
  </si>
  <si>
    <t>art 20</t>
  </si>
  <si>
    <t>farm and business development</t>
  </si>
  <si>
    <t>art 19</t>
  </si>
  <si>
    <t>investments in physical assets</t>
  </si>
  <si>
    <t>art 17</t>
  </si>
  <si>
    <t>quality schemes for agricultural products and foodstuffs</t>
  </si>
  <si>
    <t>art 16</t>
  </si>
  <si>
    <t>knowledge transfer and information actions</t>
  </si>
  <si>
    <t>art 14</t>
  </si>
  <si>
    <t>payments to areas facing natural or other specific constraints</t>
  </si>
  <si>
    <t>art 31</t>
  </si>
  <si>
    <t>6c</t>
  </si>
  <si>
    <t>6b</t>
  </si>
  <si>
    <t>6a</t>
  </si>
  <si>
    <t>5e</t>
  </si>
  <si>
    <t>5d</t>
  </si>
  <si>
    <t>5c</t>
  </si>
  <si>
    <t>5b</t>
  </si>
  <si>
    <t>5a</t>
  </si>
  <si>
    <t>4c</t>
  </si>
  <si>
    <t>4b</t>
  </si>
  <si>
    <t>4a</t>
  </si>
  <si>
    <t>3b</t>
  </si>
  <si>
    <t>3a</t>
  </si>
  <si>
    <t>2b</t>
  </si>
  <si>
    <t>2a</t>
  </si>
  <si>
    <t>1c</t>
  </si>
  <si>
    <t>1b</t>
  </si>
  <si>
    <t>1a</t>
  </si>
  <si>
    <t>code</t>
  </si>
  <si>
    <t>Measure</t>
  </si>
  <si>
    <t>P6</t>
  </si>
  <si>
    <t>P5</t>
  </si>
  <si>
    <t>P4</t>
  </si>
  <si>
    <t>P3</t>
  </si>
  <si>
    <t>P2</t>
  </si>
  <si>
    <t>P1</t>
  </si>
  <si>
    <t>Codification of measures</t>
  </si>
  <si>
    <t>1.1</t>
  </si>
  <si>
    <t>1.2</t>
  </si>
  <si>
    <t>1.3</t>
  </si>
  <si>
    <t>support for vocational training and skills acquisition actions</t>
  </si>
  <si>
    <t>support for demonstration projects/information actions</t>
  </si>
  <si>
    <t>Support for short-term farm and forest management exchange as well as farm and forest visits</t>
  </si>
  <si>
    <t>TOTAL</t>
  </si>
  <si>
    <t>3.1</t>
  </si>
  <si>
    <t>3.2</t>
  </si>
  <si>
    <t>Support for new participation in quality schemes</t>
  </si>
  <si>
    <t>Support for information and promotion activities implemented by groups of producers in the internal market</t>
  </si>
  <si>
    <t xml:space="preserve">4.1 </t>
  </si>
  <si>
    <t>Support for investments in agriculture holdings</t>
  </si>
  <si>
    <t>4.2</t>
  </si>
  <si>
    <t>Support for investments in processing/marketing and/or development of agriculture products</t>
  </si>
  <si>
    <t xml:space="preserve">4.3 </t>
  </si>
  <si>
    <t>Support for investments in infastracture related to development, modernisation or adaptation of agriculture and forestry</t>
  </si>
  <si>
    <t>6.1</t>
  </si>
  <si>
    <t>Business start up aid for young farmers</t>
  </si>
  <si>
    <t>support for investments in broadband infrastructure</t>
  </si>
  <si>
    <t>7.4</t>
  </si>
  <si>
    <t>support for investments in the setting-up, improvement or expansion of localbasic services for the rural population</t>
  </si>
  <si>
    <t>7.5</t>
  </si>
  <si>
    <t>support for investments for public use in recreational infrastructure, tourist information and small scale tourim infrastructure</t>
  </si>
  <si>
    <t>8.1</t>
  </si>
  <si>
    <t>9.1</t>
  </si>
  <si>
    <t>art 28</t>
  </si>
  <si>
    <t>agri - environment climate</t>
  </si>
  <si>
    <t>10.1</t>
  </si>
  <si>
    <t>setting up of producer groups and organisation in the tagruculture and forestry sectos</t>
  </si>
  <si>
    <t>payment for agri-environment climate commitments</t>
  </si>
  <si>
    <t>11.1</t>
  </si>
  <si>
    <t>11.2</t>
  </si>
  <si>
    <t>payment to convert to organic farming practices and methods</t>
  </si>
  <si>
    <t>payment to maintain to organic farming practices and methods</t>
  </si>
  <si>
    <t>12.1</t>
  </si>
  <si>
    <t>compensation payment for Natura 2000 agricultural areas</t>
  </si>
  <si>
    <t>compensation payment for Natura 2000 forest areas</t>
  </si>
  <si>
    <t>compensation payment for agricultural areas included in river basin management plans</t>
  </si>
  <si>
    <t>13.1,</t>
  </si>
  <si>
    <t>13.2</t>
  </si>
  <si>
    <t>13.3</t>
  </si>
  <si>
    <t>compensation payment in mountain areas</t>
  </si>
  <si>
    <t>compensation payment for other areas affected by specific constraints</t>
  </si>
  <si>
    <t>compensation payment per ha of UAA in areas with specific constraints</t>
  </si>
  <si>
    <t>payment for animal welfare</t>
  </si>
  <si>
    <t>16.2</t>
  </si>
  <si>
    <t>support for pilot projects</t>
  </si>
  <si>
    <t>support for the development of new products, practices, processes and technologies</t>
  </si>
  <si>
    <t>16.4</t>
  </si>
  <si>
    <t>support for horizontal and vertical co-operation among supply chain acor for the establishment and development of short sypply chains and local markets</t>
  </si>
  <si>
    <t>support for promotion activities in a local context relating to the development of short supply chains and local markets</t>
  </si>
  <si>
    <t>art 42-44</t>
  </si>
  <si>
    <t>LEADER</t>
  </si>
  <si>
    <t>19.2</t>
  </si>
  <si>
    <t>Support for implementation of operations under the LDS</t>
  </si>
  <si>
    <t>19.3</t>
  </si>
  <si>
    <t>Support for cooperation</t>
  </si>
  <si>
    <t>19.4</t>
  </si>
  <si>
    <t>Support for running and animation cost</t>
  </si>
  <si>
    <t xml:space="preserve">20.1 </t>
  </si>
  <si>
    <t>Support for prepatation and implementation of the programme</t>
  </si>
  <si>
    <t>art 52</t>
  </si>
  <si>
    <t>Technical assistance</t>
  </si>
  <si>
    <t>20.2</t>
  </si>
  <si>
    <t>support for set up and running of the NRN</t>
  </si>
  <si>
    <t>~</t>
  </si>
  <si>
    <t>Early retirement</t>
  </si>
  <si>
    <t>support for afforestation/creation of woodland establishment cost -22-</t>
  </si>
  <si>
    <t>support for afforestation/creation of woodland maintenance/income foregone premium per ha - 22-</t>
  </si>
  <si>
    <t>support for prevention and restoration of damage to forests from forest fires and natural disasters -24-</t>
  </si>
  <si>
    <t>support for investments improving the resilience and enviromental value as well as the mitigatin potential of forest ecosystem -25-</t>
  </si>
  <si>
    <t>12.2</t>
  </si>
  <si>
    <t>12.3</t>
  </si>
  <si>
    <t>Total per Focus Area</t>
  </si>
  <si>
    <t>Ποσοστό επι του συνολικού προϋπολογισμου</t>
  </si>
  <si>
    <t>support for investments in small scales infrastructure</t>
  </si>
  <si>
    <t>Ποσό ενίσχυσης για τους στόχους που αφορούν την Κλιματική Αλλαγή</t>
  </si>
  <si>
    <t>Ποσοστό ενίσχυσης για τα Μέτρα που αναφέρονται στο Αρθρο 59 σημ 6 του ΕΚ 1305/2013</t>
  </si>
  <si>
    <t>Ευρωπαϊκοί πόροι</t>
  </si>
  <si>
    <t>Ευρωπαϊκοί Πόροι</t>
  </si>
  <si>
    <t>Ποσοστό επί του συνολικού προϋπολογισμού</t>
  </si>
  <si>
    <t>Σύνολο ανα Μέτρο</t>
  </si>
  <si>
    <t>16.1</t>
  </si>
  <si>
    <t>19.1</t>
  </si>
  <si>
    <t xml:space="preserve">
support for the establishment and operation of operational groups of the EIP for agricultural productivity and sustainability</t>
  </si>
  <si>
    <t xml:space="preserve">Preparatory support </t>
  </si>
  <si>
    <t>Αρχική Κατανομή</t>
  </si>
  <si>
    <t>Ποσοστό μεταβολής</t>
  </si>
  <si>
    <t>TO 01</t>
  </si>
  <si>
    <t>TO 02</t>
  </si>
  <si>
    <t>TO 03</t>
  </si>
  <si>
    <t>TO 04</t>
  </si>
  <si>
    <t>TO 05</t>
  </si>
  <si>
    <t>TO 06</t>
  </si>
  <si>
    <t>TO 08</t>
  </si>
  <si>
    <t>TO 09</t>
  </si>
  <si>
    <t>TO 10</t>
  </si>
  <si>
    <t>TA</t>
  </si>
  <si>
    <t>DM</t>
  </si>
  <si>
    <t>TO</t>
  </si>
  <si>
    <t>TO Descr</t>
  </si>
  <si>
    <t>EAFRD</t>
  </si>
  <si>
    <t>PA</t>
  </si>
  <si>
    <t>OP-REGIO</t>
  </si>
  <si>
    <t>Difference</t>
  </si>
  <si>
    <t>Diff %</t>
  </si>
  <si>
    <t>RDP</t>
  </si>
  <si>
    <t>Diff % compared to the PA</t>
  </si>
  <si>
    <t>Strengthening research,</t>
  </si>
  <si>
    <t>technological development and ...</t>
  </si>
  <si>
    <t>Enhancing access to and use and</t>
  </si>
  <si>
    <t>quality of information ...</t>
  </si>
  <si>
    <t>Enhancing the competitiveness of</t>
  </si>
  <si>
    <t>small and mediumsized ...</t>
  </si>
  <si>
    <t>Supporting the shift towards a low-</t>
  </si>
  <si>
    <t>!!!</t>
  </si>
  <si>
    <t>carbon economy in all ...</t>
  </si>
  <si>
    <t>Promoting climate change</t>
  </si>
  <si>
    <t>adaptation and risk prevention</t>
  </si>
  <si>
    <t>Preserving and protecting the</t>
  </si>
  <si>
    <t>environment and promoting ...</t>
  </si>
  <si>
    <t>Promoting sustainable transport and</t>
  </si>
  <si>
    <t>removing bottlenecks ...</t>
  </si>
  <si>
    <t>Promoting sustainable and quality</t>
  </si>
  <si>
    <t>employment and ...</t>
  </si>
  <si>
    <t>Promoting social inclusion and</t>
  </si>
  <si>
    <t>combating poverty</t>
  </si>
  <si>
    <t>Investing in education, training and</t>
  </si>
  <si>
    <t>vocational training ...</t>
  </si>
  <si>
    <t>Enhancing institutional capacity of</t>
  </si>
  <si>
    <t>public authorities ...</t>
  </si>
  <si>
    <t xml:space="preserve">Discontinued Measures </t>
  </si>
  <si>
    <t>OK</t>
  </si>
  <si>
    <t xml:space="preserve">Technical Assistance </t>
  </si>
  <si>
    <t>                 Total</t>
  </si>
  <si>
    <t>Transfer from pillar I</t>
  </si>
  <si>
    <t>Αντιστοίχηση με προτεραιότητες ΣΕΣ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</si>
</sst>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#,##0\ _€"/>
    <numFmt numFmtId="166" formatCode="#,##0.00\ &quot;€&quot;"/>
  </numFmts>
  <fonts count="3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1"/>
    </font>
    <font>
      <sz val="9"/>
      <name val="Arial"/>
      <family val="2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rgb="FFFF0000"/>
      <name val="Arial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mediumGray">
        <fgColor indexed="9"/>
        <bgColor theme="1" tint="4.9989318521683403E-2"/>
      </patternFill>
    </fill>
    <fill>
      <patternFill patternType="solid">
        <fgColor theme="9" tint="-0.24997711111789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9"/>
      </patternFill>
    </fill>
    <fill>
      <gradientFill degree="45">
        <stop position="0">
          <color rgb="FFFFFF00"/>
        </stop>
        <stop position="1">
          <color theme="3" tint="0.40000610370189521"/>
        </stop>
      </gradientFill>
    </fill>
    <fill>
      <patternFill patternType="solid">
        <fgColor theme="3" tint="0.39997558519241921"/>
        <bgColor indexed="9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2" tint="-0.499984740745262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rgb="FFC00000"/>
        <bgColor indexed="9"/>
      </patternFill>
    </fill>
    <fill>
      <gradientFill degree="45">
        <stop position="0">
          <color rgb="FFFFFF00"/>
        </stop>
        <stop position="1">
          <color theme="4"/>
        </stop>
      </gradient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CAC9D9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5" fillId="0" borderId="0"/>
    <xf numFmtId="0" fontId="23" fillId="0" borderId="0"/>
    <xf numFmtId="0" fontId="25" fillId="0" borderId="0"/>
  </cellStyleXfs>
  <cellXfs count="411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horizontal="left" vertical="center"/>
    </xf>
    <xf numFmtId="0" fontId="2" fillId="0" borderId="10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12" xfId="1" applyBorder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0" fontId="1" fillId="0" borderId="19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2" fillId="0" borderId="16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2" fillId="0" borderId="18" xfId="1" applyFont="1" applyFill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0" fontId="2" fillId="0" borderId="29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1" fillId="0" borderId="0" xfId="1" applyBorder="1" applyAlignment="1">
      <alignment vertical="center" wrapText="1"/>
    </xf>
    <xf numFmtId="164" fontId="1" fillId="0" borderId="19" xfId="1" applyNumberFormat="1" applyBorder="1" applyAlignment="1">
      <alignment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165" fontId="6" fillId="0" borderId="9" xfId="1" applyNumberFormat="1" applyFont="1" applyBorder="1" applyAlignment="1">
      <alignment vertical="center" wrapText="1"/>
    </xf>
    <xf numFmtId="165" fontId="6" fillId="0" borderId="8" xfId="1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5" fontId="1" fillId="0" borderId="19" xfId="1" applyNumberFormat="1" applyBorder="1" applyAlignment="1">
      <alignment vertical="center" wrapText="1"/>
    </xf>
    <xf numFmtId="0" fontId="1" fillId="0" borderId="13" xfId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wrapText="1"/>
    </xf>
    <xf numFmtId="165" fontId="6" fillId="0" borderId="15" xfId="1" applyNumberFormat="1" applyFont="1" applyBorder="1" applyAlignment="1">
      <alignment vertical="center" wrapText="1"/>
    </xf>
    <xf numFmtId="165" fontId="6" fillId="0" borderId="14" xfId="1" applyNumberFormat="1" applyFont="1" applyBorder="1" applyAlignment="1">
      <alignment vertical="center" wrapText="1"/>
    </xf>
    <xf numFmtId="165" fontId="6" fillId="0" borderId="13" xfId="1" applyNumberFormat="1" applyFont="1" applyBorder="1" applyAlignment="1">
      <alignment vertical="center" wrapText="1"/>
    </xf>
    <xf numFmtId="164" fontId="1" fillId="0" borderId="12" xfId="1" applyNumberFormat="1" applyBorder="1" applyAlignment="1">
      <alignment vertical="center" wrapText="1"/>
    </xf>
    <xf numFmtId="0" fontId="1" fillId="0" borderId="7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7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34" xfId="1" applyBorder="1" applyAlignment="1">
      <alignment horizontal="left" vertical="center" wrapText="1"/>
    </xf>
    <xf numFmtId="0" fontId="1" fillId="0" borderId="35" xfId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165" fontId="6" fillId="0" borderId="36" xfId="1" applyNumberFormat="1" applyFont="1" applyBorder="1" applyAlignment="1">
      <alignment vertical="center" wrapText="1"/>
    </xf>
    <xf numFmtId="165" fontId="6" fillId="0" borderId="37" xfId="1" applyNumberFormat="1" applyFont="1" applyBorder="1" applyAlignment="1">
      <alignment vertical="center" wrapText="1"/>
    </xf>
    <xf numFmtId="165" fontId="6" fillId="0" borderId="34" xfId="1" applyNumberFormat="1" applyFont="1" applyBorder="1" applyAlignment="1">
      <alignment vertical="center" wrapText="1"/>
    </xf>
    <xf numFmtId="0" fontId="1" fillId="0" borderId="35" xfId="1" applyBorder="1" applyAlignment="1">
      <alignment vertical="center" wrapText="1"/>
    </xf>
    <xf numFmtId="0" fontId="1" fillId="0" borderId="40" xfId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5" fillId="0" borderId="42" xfId="1" applyFont="1" applyBorder="1" applyAlignment="1">
      <alignment horizontal="left" vertical="center" wrapText="1"/>
    </xf>
    <xf numFmtId="165" fontId="6" fillId="0" borderId="43" xfId="1" applyNumberFormat="1" applyFont="1" applyBorder="1" applyAlignment="1">
      <alignment vertical="center" wrapText="1"/>
    </xf>
    <xf numFmtId="165" fontId="6" fillId="0" borderId="44" xfId="1" applyNumberFormat="1" applyFont="1" applyBorder="1" applyAlignment="1">
      <alignment vertical="center" wrapText="1"/>
    </xf>
    <xf numFmtId="165" fontId="6" fillId="0" borderId="40" xfId="1" applyNumberFormat="1" applyFont="1" applyBorder="1" applyAlignment="1">
      <alignment vertical="center" wrapText="1"/>
    </xf>
    <xf numFmtId="0" fontId="1" fillId="0" borderId="41" xfId="1" applyBorder="1" applyAlignment="1">
      <alignment vertical="center" wrapText="1"/>
    </xf>
    <xf numFmtId="165" fontId="6" fillId="0" borderId="14" xfId="1" applyNumberFormat="1" applyFont="1" applyBorder="1" applyAlignment="1">
      <alignment horizontal="center" vertical="center" wrapText="1"/>
    </xf>
    <xf numFmtId="165" fontId="6" fillId="0" borderId="30" xfId="1" applyNumberFormat="1" applyFont="1" applyBorder="1" applyAlignment="1">
      <alignment horizontal="center" vertical="center" wrapText="1"/>
    </xf>
    <xf numFmtId="165" fontId="6" fillId="0" borderId="46" xfId="1" applyNumberFormat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left" vertical="center" wrapText="1"/>
    </xf>
    <xf numFmtId="165" fontId="6" fillId="0" borderId="10" xfId="1" applyNumberFormat="1" applyFont="1" applyBorder="1" applyAlignment="1">
      <alignment vertical="center" wrapText="1"/>
    </xf>
    <xf numFmtId="165" fontId="6" fillId="0" borderId="19" xfId="1" applyNumberFormat="1" applyFont="1" applyBorder="1" applyAlignment="1">
      <alignment vertical="center" wrapText="1"/>
    </xf>
    <xf numFmtId="165" fontId="6" fillId="0" borderId="12" xfId="1" applyNumberFormat="1" applyFont="1" applyBorder="1" applyAlignment="1">
      <alignment vertical="center" wrapText="1"/>
    </xf>
    <xf numFmtId="165" fontId="6" fillId="0" borderId="11" xfId="1" applyNumberFormat="1" applyFont="1" applyBorder="1" applyAlignment="1">
      <alignment vertical="center" wrapText="1"/>
    </xf>
    <xf numFmtId="165" fontId="6" fillId="0" borderId="31" xfId="1" applyNumberFormat="1" applyFont="1" applyBorder="1" applyAlignment="1">
      <alignment vertical="center" wrapText="1"/>
    </xf>
    <xf numFmtId="165" fontId="6" fillId="0" borderId="33" xfId="1" applyNumberFormat="1" applyFont="1" applyBorder="1" applyAlignment="1">
      <alignment vertical="center" wrapText="1"/>
    </xf>
    <xf numFmtId="165" fontId="7" fillId="0" borderId="0" xfId="1" applyNumberFormat="1" applyFont="1" applyFill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165" fontId="6" fillId="0" borderId="23" xfId="1" applyNumberFormat="1" applyFont="1" applyBorder="1" applyAlignment="1">
      <alignment vertical="center" wrapText="1"/>
    </xf>
    <xf numFmtId="165" fontId="6" fillId="0" borderId="22" xfId="1" applyNumberFormat="1" applyFont="1" applyBorder="1" applyAlignment="1">
      <alignment vertical="center" wrapText="1"/>
    </xf>
    <xf numFmtId="165" fontId="6" fillId="0" borderId="21" xfId="1" applyNumberFormat="1" applyFont="1" applyBorder="1" applyAlignment="1">
      <alignment vertical="center" wrapText="1"/>
    </xf>
    <xf numFmtId="165" fontId="6" fillId="0" borderId="20" xfId="1" applyNumberFormat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165" fontId="6" fillId="0" borderId="5" xfId="1" applyNumberFormat="1" applyFont="1" applyBorder="1" applyAlignment="1">
      <alignment vertical="center" wrapText="1"/>
    </xf>
    <xf numFmtId="0" fontId="4" fillId="0" borderId="5" xfId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 wrapText="1"/>
    </xf>
    <xf numFmtId="9" fontId="6" fillId="0" borderId="21" xfId="1" applyNumberFormat="1" applyFont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2" xfId="1" applyNumberFormat="1" applyFont="1" applyBorder="1" applyAlignment="1">
      <alignment vertical="center" wrapText="1"/>
    </xf>
    <xf numFmtId="165" fontId="10" fillId="0" borderId="19" xfId="1" applyNumberFormat="1" applyFont="1" applyBorder="1" applyAlignment="1">
      <alignment vertical="center" wrapText="1"/>
    </xf>
    <xf numFmtId="165" fontId="10" fillId="0" borderId="15" xfId="1" applyNumberFormat="1" applyFont="1" applyBorder="1" applyAlignment="1">
      <alignment vertical="center" wrapText="1"/>
    </xf>
    <xf numFmtId="165" fontId="10" fillId="0" borderId="14" xfId="1" applyNumberFormat="1" applyFont="1" applyBorder="1" applyAlignment="1">
      <alignment vertical="center" wrapText="1"/>
    </xf>
    <xf numFmtId="165" fontId="10" fillId="0" borderId="12" xfId="1" applyNumberFormat="1" applyFont="1" applyBorder="1" applyAlignment="1">
      <alignment vertical="center" wrapText="1"/>
    </xf>
    <xf numFmtId="165" fontId="8" fillId="0" borderId="0" xfId="1" applyNumberFormat="1" applyFont="1" applyFill="1" applyAlignment="1">
      <alignment horizontal="center" vertical="center" wrapText="1"/>
    </xf>
    <xf numFmtId="165" fontId="7" fillId="0" borderId="2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37" xfId="1" applyNumberFormat="1" applyFont="1" applyFill="1" applyBorder="1" applyAlignment="1">
      <alignment horizontal="center" vertical="center" wrapText="1"/>
    </xf>
    <xf numFmtId="165" fontId="8" fillId="0" borderId="44" xfId="1" applyNumberFormat="1" applyFont="1" applyFill="1" applyBorder="1" applyAlignment="1">
      <alignment horizontal="center" vertical="center" wrapText="1"/>
    </xf>
    <xf numFmtId="165" fontId="7" fillId="3" borderId="0" xfId="1" applyNumberFormat="1" applyFont="1" applyFill="1" applyAlignment="1">
      <alignment horizontal="center" vertical="center" wrapText="1"/>
    </xf>
    <xf numFmtId="0" fontId="1" fillId="4" borderId="5" xfId="1" applyFill="1" applyBorder="1" applyAlignment="1">
      <alignment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left" vertical="center" wrapText="1"/>
    </xf>
    <xf numFmtId="165" fontId="6" fillId="0" borderId="9" xfId="1" applyNumberFormat="1" applyFont="1" applyFill="1" applyBorder="1" applyAlignment="1">
      <alignment vertical="center" wrapText="1"/>
    </xf>
    <xf numFmtId="165" fontId="6" fillId="0" borderId="8" xfId="1" applyNumberFormat="1" applyFont="1" applyFill="1" applyBorder="1" applyAlignment="1">
      <alignment vertical="center" wrapText="1"/>
    </xf>
    <xf numFmtId="165" fontId="6" fillId="0" borderId="7" xfId="1" applyNumberFormat="1" applyFont="1" applyFill="1" applyBorder="1" applyAlignment="1">
      <alignment vertical="center" wrapText="1"/>
    </xf>
    <xf numFmtId="0" fontId="1" fillId="0" borderId="10" xfId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left" vertical="center" wrapText="1"/>
    </xf>
    <xf numFmtId="165" fontId="6" fillId="0" borderId="15" xfId="1" applyNumberFormat="1" applyFont="1" applyFill="1" applyBorder="1" applyAlignment="1">
      <alignment vertical="center" wrapText="1"/>
    </xf>
    <xf numFmtId="165" fontId="6" fillId="0" borderId="14" xfId="1" applyNumberFormat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vertical="center" wrapText="1"/>
    </xf>
    <xf numFmtId="0" fontId="1" fillId="0" borderId="12" xfId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2" fontId="9" fillId="6" borderId="55" xfId="1" applyNumberFormat="1" applyFont="1" applyFill="1" applyBorder="1" applyAlignment="1">
      <alignment horizontal="center" vertical="center" wrapText="1"/>
    </xf>
    <xf numFmtId="165" fontId="6" fillId="0" borderId="24" xfId="1" applyNumberFormat="1" applyFont="1" applyBorder="1" applyAlignment="1">
      <alignment vertical="center" wrapText="1"/>
    </xf>
    <xf numFmtId="165" fontId="12" fillId="6" borderId="55" xfId="1" applyNumberFormat="1" applyFont="1" applyFill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165" fontId="8" fillId="0" borderId="61" xfId="1" applyNumberFormat="1" applyFont="1" applyFill="1" applyBorder="1" applyAlignment="1">
      <alignment horizontal="center" vertical="center"/>
    </xf>
    <xf numFmtId="165" fontId="8" fillId="0" borderId="63" xfId="1" applyNumberFormat="1" applyFont="1" applyFill="1" applyBorder="1" applyAlignment="1">
      <alignment horizontal="center"/>
    </xf>
    <xf numFmtId="0" fontId="1" fillId="0" borderId="64" xfId="1" applyBorder="1" applyAlignment="1">
      <alignment vertical="center" wrapText="1"/>
    </xf>
    <xf numFmtId="165" fontId="8" fillId="0" borderId="65" xfId="1" applyNumberFormat="1" applyFont="1" applyFill="1" applyBorder="1" applyAlignment="1">
      <alignment horizontal="center" vertical="center" wrapText="1"/>
    </xf>
    <xf numFmtId="0" fontId="1" fillId="0" borderId="66" xfId="1" applyBorder="1" applyAlignment="1">
      <alignment vertical="center" wrapText="1"/>
    </xf>
    <xf numFmtId="165" fontId="8" fillId="0" borderId="67" xfId="1" applyNumberFormat="1" applyFont="1" applyFill="1" applyBorder="1" applyAlignment="1">
      <alignment horizontal="center" vertical="center" wrapText="1"/>
    </xf>
    <xf numFmtId="0" fontId="1" fillId="0" borderId="68" xfId="1" applyBorder="1" applyAlignment="1">
      <alignment vertical="center" wrapText="1"/>
    </xf>
    <xf numFmtId="165" fontId="8" fillId="0" borderId="69" xfId="1" applyNumberFormat="1" applyFont="1" applyFill="1" applyBorder="1" applyAlignment="1">
      <alignment horizontal="center" vertical="center" wrapText="1"/>
    </xf>
    <xf numFmtId="0" fontId="1" fillId="0" borderId="70" xfId="1" applyBorder="1" applyAlignment="1">
      <alignment vertical="center" wrapText="1"/>
    </xf>
    <xf numFmtId="0" fontId="1" fillId="0" borderId="71" xfId="1" applyBorder="1" applyAlignment="1">
      <alignment vertical="center" wrapText="1"/>
    </xf>
    <xf numFmtId="0" fontId="1" fillId="0" borderId="64" xfId="1" applyFont="1" applyBorder="1" applyAlignment="1">
      <alignment horizontal="center" vertical="center" wrapText="1"/>
    </xf>
    <xf numFmtId="0" fontId="1" fillId="0" borderId="70" xfId="1" applyFont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72" xfId="1" applyBorder="1" applyAlignment="1">
      <alignment vertical="center" wrapText="1"/>
    </xf>
    <xf numFmtId="165" fontId="8" fillId="0" borderId="73" xfId="1" applyNumberFormat="1" applyFont="1" applyFill="1" applyBorder="1" applyAlignment="1">
      <alignment horizontal="center" vertical="center" wrapText="1"/>
    </xf>
    <xf numFmtId="0" fontId="1" fillId="0" borderId="74" xfId="1" applyBorder="1" applyAlignment="1">
      <alignment vertical="center" wrapText="1"/>
    </xf>
    <xf numFmtId="165" fontId="8" fillId="0" borderId="75" xfId="1" applyNumberFormat="1" applyFont="1" applyFill="1" applyBorder="1" applyAlignment="1">
      <alignment horizontal="center" vertical="center" wrapText="1"/>
    </xf>
    <xf numFmtId="0" fontId="1" fillId="0" borderId="50" xfId="1" applyBorder="1" applyAlignment="1">
      <alignment vertical="center" wrapText="1"/>
    </xf>
    <xf numFmtId="0" fontId="1" fillId="0" borderId="51" xfId="1" applyBorder="1" applyAlignment="1">
      <alignment horizontal="left" vertical="center" wrapText="1"/>
    </xf>
    <xf numFmtId="0" fontId="2" fillId="0" borderId="76" xfId="1" applyFont="1" applyBorder="1" applyAlignment="1">
      <alignment horizontal="left" vertical="center" wrapText="1"/>
    </xf>
    <xf numFmtId="0" fontId="8" fillId="2" borderId="77" xfId="1" applyFont="1" applyFill="1" applyBorder="1" applyAlignment="1">
      <alignment horizontal="left" vertical="center" wrapText="1"/>
    </xf>
    <xf numFmtId="165" fontId="8" fillId="2" borderId="78" xfId="1" applyNumberFormat="1" applyFont="1" applyFill="1" applyBorder="1" applyAlignment="1">
      <alignment vertical="center" wrapText="1"/>
    </xf>
    <xf numFmtId="165" fontId="8" fillId="2" borderId="79" xfId="1" applyNumberFormat="1" applyFont="1" applyFill="1" applyBorder="1" applyAlignment="1">
      <alignment vertical="center" wrapText="1"/>
    </xf>
    <xf numFmtId="165" fontId="8" fillId="0" borderId="80" xfId="1" applyNumberFormat="1" applyFont="1" applyFill="1" applyBorder="1" applyAlignment="1">
      <alignment horizontal="center" vertical="center" wrapText="1"/>
    </xf>
    <xf numFmtId="0" fontId="1" fillId="4" borderId="81" xfId="1" applyFill="1" applyBorder="1" applyAlignment="1">
      <alignment horizontal="center" vertical="center"/>
    </xf>
    <xf numFmtId="0" fontId="1" fillId="4" borderId="82" xfId="1" applyFill="1" applyBorder="1" applyAlignment="1">
      <alignment vertical="center" wrapText="1"/>
    </xf>
    <xf numFmtId="165" fontId="1" fillId="4" borderId="82" xfId="1" applyNumberFormat="1" applyFill="1" applyBorder="1" applyAlignment="1">
      <alignment vertical="center" wrapText="1"/>
    </xf>
    <xf numFmtId="165" fontId="1" fillId="4" borderId="86" xfId="1" applyNumberFormat="1" applyFill="1" applyBorder="1" applyAlignment="1">
      <alignment vertical="center" wrapText="1"/>
    </xf>
    <xf numFmtId="0" fontId="2" fillId="4" borderId="82" xfId="1" applyFont="1" applyFill="1" applyBorder="1" applyAlignment="1">
      <alignment horizontal="center"/>
    </xf>
    <xf numFmtId="9" fontId="6" fillId="0" borderId="55" xfId="1" applyNumberFormat="1" applyFont="1" applyBorder="1" applyAlignment="1">
      <alignment horizontal="center" vertical="center" wrapText="1"/>
    </xf>
    <xf numFmtId="165" fontId="6" fillId="0" borderId="55" xfId="1" applyNumberFormat="1" applyFont="1" applyBorder="1" applyAlignment="1">
      <alignment horizontal="center" vertical="center" wrapText="1"/>
    </xf>
    <xf numFmtId="165" fontId="7" fillId="0" borderId="87" xfId="1" applyNumberFormat="1" applyFont="1" applyFill="1" applyBorder="1" applyAlignment="1">
      <alignment horizontal="center" vertical="center"/>
    </xf>
    <xf numFmtId="165" fontId="7" fillId="3" borderId="49" xfId="1" applyNumberFormat="1" applyFont="1" applyFill="1" applyBorder="1" applyAlignment="1">
      <alignment horizontal="center" vertical="center"/>
    </xf>
    <xf numFmtId="165" fontId="7" fillId="3" borderId="88" xfId="1" applyNumberFormat="1" applyFont="1" applyFill="1" applyBorder="1" applyAlignment="1">
      <alignment horizontal="center"/>
    </xf>
    <xf numFmtId="165" fontId="8" fillId="3" borderId="89" xfId="1" applyNumberFormat="1" applyFont="1" applyFill="1" applyBorder="1" applyAlignment="1">
      <alignment vertical="center" wrapText="1"/>
    </xf>
    <xf numFmtId="165" fontId="8" fillId="3" borderId="73" xfId="1" applyNumberFormat="1" applyFont="1" applyFill="1" applyBorder="1" applyAlignment="1">
      <alignment vertical="center" wrapText="1"/>
    </xf>
    <xf numFmtId="165" fontId="8" fillId="3" borderId="67" xfId="1" applyNumberFormat="1" applyFont="1" applyFill="1" applyBorder="1" applyAlignment="1">
      <alignment vertical="center" wrapText="1"/>
    </xf>
    <xf numFmtId="165" fontId="8" fillId="3" borderId="89" xfId="1" applyNumberFormat="1" applyFont="1" applyFill="1" applyBorder="1" applyAlignment="1">
      <alignment horizontal="center" vertical="center" wrapText="1"/>
    </xf>
    <xf numFmtId="165" fontId="8" fillId="3" borderId="88" xfId="1" applyNumberFormat="1" applyFont="1" applyFill="1" applyBorder="1" applyAlignment="1">
      <alignment horizontal="center" vertical="center" wrapText="1"/>
    </xf>
    <xf numFmtId="0" fontId="1" fillId="0" borderId="64" xfId="1" applyFill="1" applyBorder="1" applyAlignment="1">
      <alignment vertical="center" wrapText="1"/>
    </xf>
    <xf numFmtId="0" fontId="1" fillId="0" borderId="71" xfId="1" applyFill="1" applyBorder="1" applyAlignment="1">
      <alignment vertical="center" wrapText="1"/>
    </xf>
    <xf numFmtId="165" fontId="8" fillId="0" borderId="67" xfId="1" applyNumberFormat="1" applyFont="1" applyFill="1" applyBorder="1" applyAlignment="1">
      <alignment horizontal="center" vertical="center" wrapText="1"/>
    </xf>
    <xf numFmtId="165" fontId="8" fillId="3" borderId="52" xfId="1" applyNumberFormat="1" applyFont="1" applyFill="1" applyBorder="1" applyAlignment="1">
      <alignment horizontal="center" vertical="center" wrapText="1"/>
    </xf>
    <xf numFmtId="165" fontId="8" fillId="2" borderId="79" xfId="1" applyNumberFormat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left" vertical="center" wrapText="1"/>
    </xf>
    <xf numFmtId="165" fontId="6" fillId="0" borderId="37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6" fillId="0" borderId="90" xfId="1" applyNumberFormat="1" applyFont="1" applyBorder="1" applyAlignment="1">
      <alignment horizontal="center" vertical="center" wrapText="1"/>
    </xf>
    <xf numFmtId="0" fontId="1" fillId="4" borderId="83" xfId="1" applyFill="1" applyBorder="1" applyAlignment="1">
      <alignment vertical="center" wrapText="1"/>
    </xf>
    <xf numFmtId="165" fontId="8" fillId="0" borderId="67" xfId="1" applyNumberFormat="1" applyFont="1" applyFill="1" applyBorder="1" applyAlignment="1">
      <alignment horizontal="center" vertical="center" wrapText="1"/>
    </xf>
    <xf numFmtId="165" fontId="7" fillId="0" borderId="55" xfId="1" applyNumberFormat="1" applyFont="1" applyFill="1" applyBorder="1" applyAlignment="1">
      <alignment horizontal="center" vertical="center" wrapText="1"/>
    </xf>
    <xf numFmtId="0" fontId="1" fillId="8" borderId="55" xfId="1" applyFill="1" applyBorder="1" applyAlignment="1">
      <alignment horizontal="left" vertical="center" wrapText="1"/>
    </xf>
    <xf numFmtId="165" fontId="1" fillId="0" borderId="55" xfId="1" applyNumberFormat="1" applyBorder="1" applyAlignment="1">
      <alignment vertical="center" wrapText="1"/>
    </xf>
    <xf numFmtId="10" fontId="1" fillId="0" borderId="0" xfId="1" applyNumberFormat="1" applyAlignment="1">
      <alignment vertical="center" wrapText="1"/>
    </xf>
    <xf numFmtId="10" fontId="1" fillId="0" borderId="0" xfId="1" applyNumberFormat="1" applyAlignment="1">
      <alignment horizontal="left" vertical="center" wrapText="1"/>
    </xf>
    <xf numFmtId="10" fontId="1" fillId="8" borderId="55" xfId="1" applyNumberFormat="1" applyFill="1" applyBorder="1" applyAlignment="1">
      <alignment horizontal="left" vertical="center" wrapText="1"/>
    </xf>
    <xf numFmtId="10" fontId="1" fillId="0" borderId="55" xfId="1" applyNumberFormat="1" applyBorder="1" applyAlignment="1">
      <alignment vertical="center" wrapText="1"/>
    </xf>
    <xf numFmtId="10" fontId="7" fillId="0" borderId="55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Alignment="1">
      <alignment horizontal="center" vertical="center" wrapText="1"/>
    </xf>
    <xf numFmtId="10" fontId="1" fillId="0" borderId="55" xfId="1" applyNumberFormat="1" applyFont="1" applyBorder="1" applyAlignment="1">
      <alignment vertical="center" wrapText="1"/>
    </xf>
    <xf numFmtId="165" fontId="8" fillId="0" borderId="67" xfId="1" applyNumberFormat="1" applyFont="1" applyFill="1" applyBorder="1" applyAlignment="1">
      <alignment horizontal="center" vertical="center" wrapText="1"/>
    </xf>
    <xf numFmtId="0" fontId="1" fillId="0" borderId="31" xfId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165" fontId="6" fillId="0" borderId="62" xfId="1" applyNumberFormat="1" applyFont="1" applyBorder="1" applyAlignment="1">
      <alignment vertical="center" wrapText="1"/>
    </xf>
    <xf numFmtId="165" fontId="6" fillId="0" borderId="84" xfId="1" applyNumberFormat="1" applyFont="1" applyBorder="1" applyAlignment="1">
      <alignment vertical="center" wrapText="1"/>
    </xf>
    <xf numFmtId="2" fontId="9" fillId="0" borderId="84" xfId="1" applyNumberFormat="1" applyFont="1" applyFill="1" applyBorder="1" applyAlignment="1">
      <alignment horizontal="center" vertical="center" wrapText="1"/>
    </xf>
    <xf numFmtId="165" fontId="6" fillId="0" borderId="97" xfId="1" applyNumberFormat="1" applyFont="1" applyBorder="1" applyAlignment="1">
      <alignment vertical="center" wrapText="1"/>
    </xf>
    <xf numFmtId="2" fontId="1" fillId="0" borderId="84" xfId="1" applyNumberFormat="1" applyFill="1" applyBorder="1" applyAlignment="1">
      <alignment horizontal="center" vertical="center" wrapText="1"/>
    </xf>
    <xf numFmtId="10" fontId="1" fillId="8" borderId="99" xfId="1" applyNumberFormat="1" applyFill="1" applyBorder="1" applyAlignment="1">
      <alignment horizontal="left" vertical="center" wrapText="1"/>
    </xf>
    <xf numFmtId="10" fontId="1" fillId="0" borderId="99" xfId="1" applyNumberFormat="1" applyBorder="1" applyAlignment="1">
      <alignment vertical="center" wrapText="1"/>
    </xf>
    <xf numFmtId="10" fontId="1" fillId="0" borderId="99" xfId="1" applyNumberFormat="1" applyFont="1" applyBorder="1" applyAlignment="1">
      <alignment vertical="center" wrapText="1"/>
    </xf>
    <xf numFmtId="10" fontId="7" fillId="0" borderId="99" xfId="1" applyNumberFormat="1" applyFont="1" applyFill="1" applyBorder="1" applyAlignment="1">
      <alignment horizontal="center" vertical="center" wrapText="1"/>
    </xf>
    <xf numFmtId="10" fontId="1" fillId="0" borderId="98" xfId="1" applyNumberFormat="1" applyBorder="1" applyAlignment="1">
      <alignment vertical="center" wrapText="1"/>
    </xf>
    <xf numFmtId="10" fontId="1" fillId="0" borderId="98" xfId="1" applyNumberFormat="1" applyBorder="1" applyAlignment="1">
      <alignment horizontal="left" vertical="center" wrapText="1"/>
    </xf>
    <xf numFmtId="10" fontId="1" fillId="0" borderId="98" xfId="1" applyNumberFormat="1" applyFont="1" applyBorder="1" applyAlignment="1">
      <alignment vertical="center" wrapText="1"/>
    </xf>
    <xf numFmtId="10" fontId="1" fillId="0" borderId="98" xfId="1" applyNumberFormat="1" applyBorder="1" applyAlignment="1">
      <alignment horizontal="center" vertical="center" wrapText="1"/>
    </xf>
    <xf numFmtId="10" fontId="7" fillId="0" borderId="98" xfId="1" applyNumberFormat="1" applyFont="1" applyFill="1" applyBorder="1" applyAlignment="1">
      <alignment horizontal="center" vertical="center" wrapText="1"/>
    </xf>
    <xf numFmtId="10" fontId="1" fillId="0" borderId="98" xfId="1" applyNumberFormat="1" applyFill="1" applyBorder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1" fillId="4" borderId="90" xfId="1" applyFill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165" fontId="8" fillId="0" borderId="21" xfId="1" applyNumberFormat="1" applyFont="1" applyFill="1" applyBorder="1" applyAlignment="1">
      <alignment horizontal="center" vertical="center" wrapText="1"/>
    </xf>
    <xf numFmtId="0" fontId="1" fillId="4" borderId="20" xfId="1" applyFill="1" applyBorder="1" applyAlignment="1">
      <alignment vertical="center" wrapText="1"/>
    </xf>
    <xf numFmtId="0" fontId="15" fillId="0" borderId="0" xfId="3"/>
    <xf numFmtId="165" fontId="8" fillId="2" borderId="91" xfId="1" applyNumberFormat="1" applyFont="1" applyFill="1" applyBorder="1" applyAlignment="1">
      <alignment vertical="center" wrapText="1"/>
    </xf>
    <xf numFmtId="165" fontId="8" fillId="2" borderId="92" xfId="1" applyNumberFormat="1" applyFont="1" applyFill="1" applyBorder="1" applyAlignment="1">
      <alignment vertical="center" wrapText="1"/>
    </xf>
    <xf numFmtId="165" fontId="8" fillId="2" borderId="93" xfId="1" applyNumberFormat="1" applyFont="1" applyFill="1" applyBorder="1" applyAlignment="1">
      <alignment vertical="center" wrapText="1"/>
    </xf>
    <xf numFmtId="165" fontId="6" fillId="0" borderId="53" xfId="1" applyNumberFormat="1" applyFont="1" applyBorder="1" applyAlignment="1">
      <alignment vertical="center" wrapText="1"/>
    </xf>
    <xf numFmtId="165" fontId="6" fillId="0" borderId="54" xfId="1" applyNumberFormat="1" applyFont="1" applyBorder="1" applyAlignment="1">
      <alignment vertical="center" wrapText="1"/>
    </xf>
    <xf numFmtId="0" fontId="16" fillId="0" borderId="0" xfId="3" applyFont="1" applyFill="1" applyBorder="1"/>
    <xf numFmtId="165" fontId="16" fillId="0" borderId="0" xfId="3" applyNumberFormat="1" applyFont="1" applyFill="1" applyBorder="1"/>
    <xf numFmtId="0" fontId="17" fillId="18" borderId="102" xfId="3" applyFont="1" applyFill="1" applyBorder="1" applyAlignment="1">
      <alignment horizontal="center" vertical="center" wrapText="1"/>
    </xf>
    <xf numFmtId="0" fontId="18" fillId="18" borderId="102" xfId="3" applyFont="1" applyFill="1" applyBorder="1" applyAlignment="1">
      <alignment vertical="center" wrapText="1"/>
    </xf>
    <xf numFmtId="165" fontId="17" fillId="18" borderId="102" xfId="3" applyNumberFormat="1" applyFont="1" applyFill="1" applyBorder="1" applyAlignment="1">
      <alignment horizontal="center" vertical="center" wrapText="1"/>
    </xf>
    <xf numFmtId="0" fontId="19" fillId="19" borderId="106" xfId="3" applyFont="1" applyFill="1" applyBorder="1" applyAlignment="1">
      <alignment vertical="center" wrapText="1"/>
    </xf>
    <xf numFmtId="0" fontId="19" fillId="19" borderId="107" xfId="3" applyFont="1" applyFill="1" applyBorder="1" applyAlignment="1">
      <alignment vertical="center" wrapText="1"/>
    </xf>
    <xf numFmtId="0" fontId="21" fillId="0" borderId="0" xfId="3" applyFont="1" applyFill="1" applyBorder="1"/>
    <xf numFmtId="3" fontId="16" fillId="0" borderId="0" xfId="3" applyNumberFormat="1" applyFont="1" applyFill="1" applyBorder="1"/>
    <xf numFmtId="0" fontId="19" fillId="19" borderId="102" xfId="3" applyFont="1" applyFill="1" applyBorder="1" applyAlignment="1">
      <alignment horizontal="center" vertical="center" wrapText="1"/>
    </xf>
    <xf numFmtId="0" fontId="19" fillId="19" borderId="102" xfId="3" applyFont="1" applyFill="1" applyBorder="1" applyAlignment="1">
      <alignment vertical="center" wrapText="1"/>
    </xf>
    <xf numFmtId="3" fontId="19" fillId="20" borderId="102" xfId="3" applyNumberFormat="1" applyFont="1" applyFill="1" applyBorder="1" applyAlignment="1">
      <alignment horizontal="right" vertical="center" wrapText="1"/>
    </xf>
    <xf numFmtId="10" fontId="18" fillId="20" borderId="102" xfId="3" applyNumberFormat="1" applyFont="1" applyFill="1" applyBorder="1" applyAlignment="1">
      <alignment vertical="center" wrapText="1"/>
    </xf>
    <xf numFmtId="3" fontId="19" fillId="19" borderId="102" xfId="3" applyNumberFormat="1" applyFont="1" applyFill="1" applyBorder="1" applyAlignment="1">
      <alignment horizontal="right" vertical="center" wrapText="1"/>
    </xf>
    <xf numFmtId="165" fontId="20" fillId="19" borderId="102" xfId="3" applyNumberFormat="1" applyFont="1" applyFill="1" applyBorder="1" applyAlignment="1">
      <alignment horizontal="right" vertical="center" wrapText="1"/>
    </xf>
    <xf numFmtId="0" fontId="22" fillId="0" borderId="0" xfId="3" applyFont="1" applyFill="1" applyBorder="1"/>
    <xf numFmtId="10" fontId="19" fillId="20" borderId="102" xfId="3" applyNumberFormat="1" applyFont="1" applyFill="1" applyBorder="1" applyAlignment="1">
      <alignment horizontal="right" vertical="center" wrapText="1"/>
    </xf>
    <xf numFmtId="165" fontId="19" fillId="19" borderId="102" xfId="3" applyNumberFormat="1" applyFont="1" applyFill="1" applyBorder="1" applyAlignment="1">
      <alignment horizontal="right" vertical="center" wrapText="1"/>
    </xf>
    <xf numFmtId="0" fontId="18" fillId="19" borderId="108" xfId="3" applyFont="1" applyFill="1" applyBorder="1" applyAlignment="1">
      <alignment vertical="center" wrapText="1"/>
    </xf>
    <xf numFmtId="0" fontId="17" fillId="19" borderId="109" xfId="3" applyFont="1" applyFill="1" applyBorder="1" applyAlignment="1">
      <alignment vertical="center" wrapText="1"/>
    </xf>
    <xf numFmtId="3" fontId="17" fillId="20" borderId="102" xfId="3" applyNumberFormat="1" applyFont="1" applyFill="1" applyBorder="1" applyAlignment="1">
      <alignment horizontal="right" vertical="center" wrapText="1"/>
    </xf>
    <xf numFmtId="10" fontId="17" fillId="20" borderId="102" xfId="3" applyNumberFormat="1" applyFont="1" applyFill="1" applyBorder="1" applyAlignment="1">
      <alignment horizontal="right" vertical="center" wrapText="1"/>
    </xf>
    <xf numFmtId="3" fontId="17" fillId="19" borderId="102" xfId="3" applyNumberFormat="1" applyFont="1" applyFill="1" applyBorder="1" applyAlignment="1">
      <alignment horizontal="right" vertical="center" wrapText="1"/>
    </xf>
    <xf numFmtId="3" fontId="17" fillId="21" borderId="102" xfId="3" applyNumberFormat="1" applyFont="1" applyFill="1" applyBorder="1" applyAlignment="1">
      <alignment horizontal="right" vertical="center" wrapText="1"/>
    </xf>
    <xf numFmtId="10" fontId="17" fillId="21" borderId="102" xfId="3" applyNumberFormat="1" applyFont="1" applyFill="1" applyBorder="1" applyAlignment="1">
      <alignment horizontal="right" vertical="center" wrapText="1"/>
    </xf>
    <xf numFmtId="165" fontId="15" fillId="0" borderId="0" xfId="3" applyNumberFormat="1"/>
    <xf numFmtId="10" fontId="18" fillId="0" borderId="102" xfId="3" applyNumberFormat="1" applyFont="1" applyFill="1" applyBorder="1" applyAlignment="1">
      <alignment vertical="center" wrapText="1"/>
    </xf>
    <xf numFmtId="10" fontId="19" fillId="0" borderId="102" xfId="3" applyNumberFormat="1" applyFont="1" applyFill="1" applyBorder="1" applyAlignment="1">
      <alignment horizontal="right" vertical="center" wrapText="1"/>
    </xf>
    <xf numFmtId="0" fontId="2" fillId="9" borderId="110" xfId="3" applyFont="1" applyFill="1" applyBorder="1"/>
    <xf numFmtId="0" fontId="2" fillId="10" borderId="110" xfId="3" applyFont="1" applyFill="1" applyBorder="1"/>
    <xf numFmtId="0" fontId="2" fillId="11" borderId="110" xfId="3" applyFont="1" applyFill="1" applyBorder="1"/>
    <xf numFmtId="0" fontId="2" fillId="12" borderId="110" xfId="3" applyFont="1" applyFill="1" applyBorder="1"/>
    <xf numFmtId="0" fontId="2" fillId="13" borderId="110" xfId="3" applyFont="1" applyFill="1" applyBorder="1"/>
    <xf numFmtId="0" fontId="2" fillId="14" borderId="110" xfId="3" applyFont="1" applyFill="1" applyBorder="1"/>
    <xf numFmtId="0" fontId="2" fillId="15" borderId="110" xfId="3" applyFont="1" applyFill="1" applyBorder="1"/>
    <xf numFmtId="0" fontId="2" fillId="16" borderId="110" xfId="3" applyFont="1" applyFill="1" applyBorder="1"/>
    <xf numFmtId="0" fontId="2" fillId="17" borderId="110" xfId="3" applyFont="1" applyFill="1" applyBorder="1"/>
    <xf numFmtId="0" fontId="2" fillId="0" borderId="110" xfId="3" applyFont="1" applyFill="1" applyBorder="1"/>
    <xf numFmtId="0" fontId="15" fillId="0" borderId="110" xfId="3" applyBorder="1"/>
    <xf numFmtId="0" fontId="15" fillId="0" borderId="0" xfId="3" applyAlignment="1">
      <alignment wrapText="1"/>
    </xf>
    <xf numFmtId="164" fontId="15" fillId="0" borderId="0" xfId="3" applyNumberFormat="1"/>
    <xf numFmtId="164" fontId="15" fillId="0" borderId="110" xfId="3" applyNumberFormat="1" applyBorder="1"/>
    <xf numFmtId="164" fontId="24" fillId="0" borderId="110" xfId="3" applyNumberFormat="1" applyFont="1" applyBorder="1"/>
    <xf numFmtId="0" fontId="26" fillId="23" borderId="0" xfId="5" applyFont="1" applyFill="1" applyAlignment="1">
      <alignment vertical="center"/>
    </xf>
    <xf numFmtId="49" fontId="27" fillId="24" borderId="111" xfId="5" applyNumberFormat="1" applyFont="1" applyFill="1" applyBorder="1" applyAlignment="1">
      <alignment horizontal="center" vertical="center"/>
    </xf>
    <xf numFmtId="0" fontId="25" fillId="0" borderId="0" xfId="5"/>
    <xf numFmtId="49" fontId="27" fillId="24" borderId="112" xfId="5" applyNumberFormat="1" applyFont="1" applyFill="1" applyBorder="1" applyAlignment="1">
      <alignment horizontal="center" vertical="center"/>
    </xf>
    <xf numFmtId="4" fontId="27" fillId="28" borderId="117" xfId="5" applyNumberFormat="1" applyFont="1" applyFill="1" applyBorder="1" applyAlignment="1">
      <alignment horizontal="center" vertical="center"/>
    </xf>
    <xf numFmtId="0" fontId="3" fillId="0" borderId="6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5" fontId="6" fillId="0" borderId="28" xfId="1" applyNumberFormat="1" applyFont="1" applyBorder="1" applyAlignment="1">
      <alignment horizontal="center" vertical="center" wrapText="1"/>
    </xf>
    <xf numFmtId="165" fontId="6" fillId="0" borderId="47" xfId="1" applyNumberFormat="1" applyFont="1" applyBorder="1" applyAlignment="1">
      <alignment horizontal="center" vertical="center" wrapText="1"/>
    </xf>
    <xf numFmtId="165" fontId="6" fillId="0" borderId="39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horizontal="center" vertical="center" wrapText="1"/>
    </xf>
    <xf numFmtId="165" fontId="6" fillId="0" borderId="44" xfId="1" applyNumberFormat="1" applyFont="1" applyBorder="1" applyAlignment="1">
      <alignment horizontal="center" vertical="center" wrapText="1"/>
    </xf>
    <xf numFmtId="165" fontId="6" fillId="0" borderId="42" xfId="1" applyNumberFormat="1" applyFont="1" applyBorder="1" applyAlignment="1">
      <alignment horizontal="center" vertical="center" wrapText="1"/>
    </xf>
    <xf numFmtId="165" fontId="6" fillId="0" borderId="45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8" fillId="3" borderId="89" xfId="1" applyNumberFormat="1" applyFont="1" applyFill="1" applyBorder="1" applyAlignment="1">
      <alignment horizontal="center" vertical="center" wrapText="1"/>
    </xf>
    <xf numFmtId="165" fontId="8" fillId="3" borderId="73" xfId="1" applyNumberFormat="1" applyFont="1" applyFill="1" applyBorder="1" applyAlignment="1">
      <alignment horizontal="center" vertical="center" wrapText="1"/>
    </xf>
    <xf numFmtId="165" fontId="8" fillId="3" borderId="67" xfId="1" applyNumberFormat="1" applyFont="1" applyFill="1" applyBorder="1" applyAlignment="1">
      <alignment horizontal="center" vertical="center" wrapText="1"/>
    </xf>
    <xf numFmtId="165" fontId="6" fillId="0" borderId="27" xfId="1" applyNumberFormat="1" applyFont="1" applyBorder="1" applyAlignment="1">
      <alignment horizontal="center" vertical="center" wrapText="1"/>
    </xf>
    <xf numFmtId="165" fontId="6" fillId="0" borderId="26" xfId="1" applyNumberFormat="1" applyFont="1" applyBorder="1" applyAlignment="1">
      <alignment horizontal="center" vertical="center" wrapText="1"/>
    </xf>
    <xf numFmtId="165" fontId="6" fillId="0" borderId="25" xfId="1" applyNumberFormat="1" applyFont="1" applyBorder="1" applyAlignment="1">
      <alignment horizontal="center" vertical="center" wrapText="1"/>
    </xf>
    <xf numFmtId="165" fontId="8" fillId="0" borderId="89" xfId="1" applyNumberFormat="1" applyFont="1" applyFill="1" applyBorder="1" applyAlignment="1">
      <alignment horizontal="center" vertical="center" wrapText="1"/>
    </xf>
    <xf numFmtId="165" fontId="8" fillId="0" borderId="67" xfId="1" applyNumberFormat="1" applyFont="1" applyFill="1" applyBorder="1" applyAlignment="1">
      <alignment horizontal="center" vertical="center" wrapText="1"/>
    </xf>
    <xf numFmtId="10" fontId="1" fillId="0" borderId="100" xfId="1" applyNumberFormat="1" applyBorder="1" applyAlignment="1">
      <alignment horizontal="center" vertical="center" wrapText="1"/>
    </xf>
    <xf numFmtId="10" fontId="1" fillId="0" borderId="87" xfId="1" applyNumberFormat="1" applyBorder="1" applyAlignment="1">
      <alignment horizontal="center" vertical="center" wrapText="1"/>
    </xf>
    <xf numFmtId="10" fontId="1" fillId="0" borderId="61" xfId="1" applyNumberFormat="1" applyBorder="1" applyAlignment="1">
      <alignment horizontal="center" vertical="center" wrapText="1"/>
    </xf>
    <xf numFmtId="165" fontId="11" fillId="5" borderId="55" xfId="1" applyNumberFormat="1" applyFont="1" applyFill="1" applyBorder="1" applyAlignment="1">
      <alignment horizontal="center" vertical="center" wrapText="1"/>
    </xf>
    <xf numFmtId="165" fontId="1" fillId="0" borderId="94" xfId="1" applyNumberFormat="1" applyBorder="1" applyAlignment="1">
      <alignment horizontal="center" vertical="center" wrapText="1"/>
    </xf>
    <xf numFmtId="165" fontId="1" fillId="0" borderId="95" xfId="1" applyNumberFormat="1" applyBorder="1" applyAlignment="1">
      <alignment horizontal="center" vertical="center" wrapText="1"/>
    </xf>
    <xf numFmtId="165" fontId="1" fillId="0" borderId="96" xfId="1" applyNumberFormat="1" applyBorder="1" applyAlignment="1">
      <alignment horizontal="center" vertical="center" wrapText="1"/>
    </xf>
    <xf numFmtId="165" fontId="1" fillId="4" borderId="83" xfId="1" applyNumberFormat="1" applyFill="1" applyBorder="1" applyAlignment="1">
      <alignment horizontal="center" vertical="center" wrapText="1"/>
    </xf>
    <xf numFmtId="0" fontId="1" fillId="4" borderId="84" xfId="1" applyFill="1" applyBorder="1" applyAlignment="1">
      <alignment horizontal="center" vertical="center" wrapText="1"/>
    </xf>
    <xf numFmtId="0" fontId="1" fillId="4" borderId="85" xfId="1" applyFill="1" applyBorder="1" applyAlignment="1">
      <alignment horizontal="center" vertical="center" wrapText="1"/>
    </xf>
    <xf numFmtId="165" fontId="1" fillId="4" borderId="84" xfId="1" applyNumberFormat="1" applyFill="1" applyBorder="1" applyAlignment="1">
      <alignment horizontal="center" vertical="center" wrapText="1"/>
    </xf>
    <xf numFmtId="165" fontId="1" fillId="4" borderId="85" xfId="1" applyNumberFormat="1" applyFill="1" applyBorder="1" applyAlignment="1">
      <alignment horizontal="center" vertical="center" wrapText="1"/>
    </xf>
    <xf numFmtId="2" fontId="9" fillId="6" borderId="55" xfId="1" applyNumberFormat="1" applyFont="1" applyFill="1" applyBorder="1" applyAlignment="1">
      <alignment horizontal="center" vertical="center" wrapText="1"/>
    </xf>
    <xf numFmtId="166" fontId="6" fillId="0" borderId="55" xfId="1" applyNumberFormat="1" applyFont="1" applyBorder="1" applyAlignment="1">
      <alignment horizontal="center" vertical="center" wrapText="1"/>
    </xf>
    <xf numFmtId="165" fontId="11" fillId="7" borderId="55" xfId="1" applyNumberFormat="1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17" fillId="18" borderId="103" xfId="3" applyFont="1" applyFill="1" applyBorder="1" applyAlignment="1">
      <alignment horizontal="center" vertical="center" wrapText="1"/>
    </xf>
    <xf numFmtId="0" fontId="17" fillId="18" borderId="104" xfId="3" applyFont="1" applyFill="1" applyBorder="1" applyAlignment="1">
      <alignment horizontal="center" vertical="center" wrapText="1"/>
    </xf>
    <xf numFmtId="0" fontId="17" fillId="18" borderId="105" xfId="3" applyFont="1" applyFill="1" applyBorder="1" applyAlignment="1">
      <alignment horizontal="center" vertical="center" wrapText="1"/>
    </xf>
    <xf numFmtId="0" fontId="19" fillId="19" borderId="106" xfId="3" applyFont="1" applyFill="1" applyBorder="1" applyAlignment="1">
      <alignment horizontal="center" vertical="center" wrapText="1"/>
    </xf>
    <xf numFmtId="0" fontId="19" fillId="19" borderId="107" xfId="3" applyFont="1" applyFill="1" applyBorder="1" applyAlignment="1">
      <alignment horizontal="center" vertical="center" wrapText="1"/>
    </xf>
    <xf numFmtId="3" fontId="19" fillId="20" borderId="106" xfId="3" applyNumberFormat="1" applyFont="1" applyFill="1" applyBorder="1" applyAlignment="1">
      <alignment horizontal="right" vertical="center" wrapText="1"/>
    </xf>
    <xf numFmtId="3" fontId="19" fillId="20" borderId="107" xfId="3" applyNumberFormat="1" applyFont="1" applyFill="1" applyBorder="1" applyAlignment="1">
      <alignment horizontal="right" vertical="center" wrapText="1"/>
    </xf>
    <xf numFmtId="10" fontId="19" fillId="20" borderId="106" xfId="3" applyNumberFormat="1" applyFont="1" applyFill="1" applyBorder="1" applyAlignment="1">
      <alignment horizontal="right" vertical="center" wrapText="1"/>
    </xf>
    <xf numFmtId="10" fontId="19" fillId="20" borderId="107" xfId="3" applyNumberFormat="1" applyFont="1" applyFill="1" applyBorder="1" applyAlignment="1">
      <alignment horizontal="right" vertical="center" wrapText="1"/>
    </xf>
    <xf numFmtId="3" fontId="19" fillId="19" borderId="106" xfId="3" applyNumberFormat="1" applyFont="1" applyFill="1" applyBorder="1" applyAlignment="1">
      <alignment horizontal="right" vertical="center" wrapText="1"/>
    </xf>
    <xf numFmtId="3" fontId="19" fillId="19" borderId="107" xfId="3" applyNumberFormat="1" applyFont="1" applyFill="1" applyBorder="1" applyAlignment="1">
      <alignment horizontal="right" vertical="center" wrapText="1"/>
    </xf>
    <xf numFmtId="165" fontId="19" fillId="19" borderId="106" xfId="3" applyNumberFormat="1" applyFont="1" applyFill="1" applyBorder="1" applyAlignment="1">
      <alignment horizontal="right" vertical="center" wrapText="1"/>
    </xf>
    <xf numFmtId="165" fontId="19" fillId="19" borderId="107" xfId="3" applyNumberFormat="1" applyFont="1" applyFill="1" applyBorder="1" applyAlignment="1">
      <alignment horizontal="right" vertical="center" wrapText="1"/>
    </xf>
    <xf numFmtId="3" fontId="20" fillId="19" borderId="106" xfId="3" applyNumberFormat="1" applyFont="1" applyFill="1" applyBorder="1" applyAlignment="1">
      <alignment horizontal="right" vertical="center" wrapText="1"/>
    </xf>
    <xf numFmtId="3" fontId="20" fillId="19" borderId="107" xfId="3" applyNumberFormat="1" applyFont="1" applyFill="1" applyBorder="1" applyAlignment="1">
      <alignment horizontal="right" vertical="center" wrapText="1"/>
    </xf>
    <xf numFmtId="10" fontId="20" fillId="0" borderId="106" xfId="3" applyNumberFormat="1" applyFont="1" applyFill="1" applyBorder="1" applyAlignment="1">
      <alignment horizontal="right" vertical="center" wrapText="1"/>
    </xf>
    <xf numFmtId="10" fontId="20" fillId="0" borderId="107" xfId="3" applyNumberFormat="1" applyFont="1" applyFill="1" applyBorder="1" applyAlignment="1">
      <alignment horizontal="right" vertical="center" wrapText="1"/>
    </xf>
    <xf numFmtId="0" fontId="16" fillId="0" borderId="101" xfId="3" applyFont="1" applyFill="1" applyBorder="1" applyAlignment="1">
      <alignment wrapText="1"/>
    </xf>
    <xf numFmtId="0" fontId="16" fillId="0" borderId="1" xfId="3" applyFont="1" applyFill="1" applyBorder="1" applyAlignment="1">
      <alignment wrapText="1"/>
    </xf>
    <xf numFmtId="3" fontId="6" fillId="20" borderId="106" xfId="3" applyNumberFormat="1" applyFont="1" applyFill="1" applyBorder="1" applyAlignment="1">
      <alignment horizontal="right" vertical="center" wrapText="1"/>
    </xf>
    <xf numFmtId="3" fontId="6" fillId="20" borderId="107" xfId="3" applyNumberFormat="1" applyFont="1" applyFill="1" applyBorder="1" applyAlignment="1">
      <alignment horizontal="right" vertical="center" wrapText="1"/>
    </xf>
    <xf numFmtId="10" fontId="6" fillId="20" borderId="106" xfId="3" applyNumberFormat="1" applyFont="1" applyFill="1" applyBorder="1" applyAlignment="1">
      <alignment horizontal="right" vertical="center" wrapText="1"/>
    </xf>
    <xf numFmtId="10" fontId="6" fillId="20" borderId="107" xfId="3" applyNumberFormat="1" applyFont="1" applyFill="1" applyBorder="1" applyAlignment="1">
      <alignment horizontal="right" vertical="center" wrapText="1"/>
    </xf>
    <xf numFmtId="165" fontId="6" fillId="19" borderId="106" xfId="3" applyNumberFormat="1" applyFont="1" applyFill="1" applyBorder="1" applyAlignment="1">
      <alignment horizontal="right" vertical="center" wrapText="1"/>
    </xf>
    <xf numFmtId="165" fontId="6" fillId="19" borderId="107" xfId="3" applyNumberFormat="1" applyFont="1" applyFill="1" applyBorder="1" applyAlignment="1">
      <alignment horizontal="right" vertical="center" wrapText="1"/>
    </xf>
    <xf numFmtId="3" fontId="12" fillId="22" borderId="106" xfId="3" applyNumberFormat="1" applyFont="1" applyFill="1" applyBorder="1" applyAlignment="1">
      <alignment horizontal="right" vertical="center" wrapText="1"/>
    </xf>
    <xf numFmtId="3" fontId="12" fillId="22" borderId="107" xfId="3" applyNumberFormat="1" applyFont="1" applyFill="1" applyBorder="1" applyAlignment="1">
      <alignment horizontal="right" vertical="center" wrapText="1"/>
    </xf>
    <xf numFmtId="165" fontId="20" fillId="0" borderId="106" xfId="3" applyNumberFormat="1" applyFont="1" applyFill="1" applyBorder="1" applyAlignment="1">
      <alignment horizontal="right" vertical="center" wrapText="1"/>
    </xf>
    <xf numFmtId="165" fontId="20" fillId="0" borderId="107" xfId="3" applyNumberFormat="1" applyFont="1" applyFill="1" applyBorder="1" applyAlignment="1">
      <alignment horizontal="right" vertical="center" wrapText="1"/>
    </xf>
    <xf numFmtId="10" fontId="19" fillId="0" borderId="106" xfId="3" applyNumberFormat="1" applyFont="1" applyFill="1" applyBorder="1" applyAlignment="1">
      <alignment horizontal="right" vertical="center" wrapText="1"/>
    </xf>
    <xf numFmtId="10" fontId="19" fillId="0" borderId="107" xfId="3" applyNumberFormat="1" applyFont="1" applyFill="1" applyBorder="1" applyAlignment="1">
      <alignment horizontal="right" vertical="center" wrapText="1"/>
    </xf>
    <xf numFmtId="4" fontId="27" fillId="25" borderId="113" xfId="5" applyNumberFormat="1" applyFont="1" applyFill="1" applyBorder="1" applyAlignment="1">
      <alignment horizontal="center" vertical="center"/>
    </xf>
    <xf numFmtId="4" fontId="27" fillId="25" borderId="114" xfId="5" applyNumberFormat="1" applyFont="1" applyFill="1" applyBorder="1" applyAlignment="1">
      <alignment horizontal="center" vertical="center"/>
    </xf>
    <xf numFmtId="4" fontId="27" fillId="25" borderId="115" xfId="5" applyNumberFormat="1" applyFont="1" applyFill="1" applyBorder="1" applyAlignment="1">
      <alignment horizontal="center" vertical="center"/>
    </xf>
    <xf numFmtId="4" fontId="28" fillId="26" borderId="116" xfId="5" applyNumberFormat="1" applyFont="1" applyFill="1" applyBorder="1" applyAlignment="1">
      <alignment horizontal="center" vertical="center"/>
    </xf>
    <xf numFmtId="4" fontId="28" fillId="26" borderId="34" xfId="5" applyNumberFormat="1" applyFont="1" applyFill="1" applyBorder="1" applyAlignment="1">
      <alignment horizontal="center" vertical="center"/>
    </xf>
    <xf numFmtId="4" fontId="28" fillId="26" borderId="1" xfId="5" applyNumberFormat="1" applyFont="1" applyFill="1" applyBorder="1" applyAlignment="1">
      <alignment horizontal="center" vertical="center"/>
    </xf>
    <xf numFmtId="4" fontId="27" fillId="27" borderId="113" xfId="5" applyNumberFormat="1" applyFont="1" applyFill="1" applyBorder="1" applyAlignment="1">
      <alignment horizontal="center" vertical="center"/>
    </xf>
    <xf numFmtId="4" fontId="27" fillId="27" borderId="114" xfId="5" applyNumberFormat="1" applyFont="1" applyFill="1" applyBorder="1" applyAlignment="1">
      <alignment horizontal="center" vertical="center"/>
    </xf>
    <xf numFmtId="4" fontId="27" fillId="27" borderId="115" xfId="5" applyNumberFormat="1" applyFont="1" applyFill="1" applyBorder="1" applyAlignment="1">
      <alignment horizontal="center" vertical="center"/>
    </xf>
    <xf numFmtId="4" fontId="27" fillId="29" borderId="118" xfId="5" applyNumberFormat="1" applyFont="1" applyFill="1" applyBorder="1" applyAlignment="1">
      <alignment horizontal="center" vertical="center"/>
    </xf>
    <xf numFmtId="4" fontId="27" fillId="29" borderId="119" xfId="5" applyNumberFormat="1" applyFont="1" applyFill="1" applyBorder="1" applyAlignment="1">
      <alignment horizontal="center" vertical="center"/>
    </xf>
    <xf numFmtId="4" fontId="27" fillId="29" borderId="120" xfId="5" applyNumberFormat="1" applyFont="1" applyFill="1" applyBorder="1" applyAlignment="1">
      <alignment horizontal="center" vertical="center"/>
    </xf>
    <xf numFmtId="4" fontId="27" fillId="29" borderId="37" xfId="5" applyNumberFormat="1" applyFont="1" applyFill="1" applyBorder="1" applyAlignment="1">
      <alignment horizontal="center" vertical="center"/>
    </xf>
    <xf numFmtId="4" fontId="27" fillId="29" borderId="0" xfId="5" applyNumberFormat="1" applyFont="1" applyFill="1" applyBorder="1" applyAlignment="1">
      <alignment horizontal="center" vertical="center"/>
    </xf>
    <xf numFmtId="4" fontId="27" fillId="29" borderId="90" xfId="5" applyNumberFormat="1" applyFont="1" applyFill="1" applyBorder="1" applyAlignment="1">
      <alignment horizontal="center" vertical="center"/>
    </xf>
    <xf numFmtId="4" fontId="27" fillId="29" borderId="2" xfId="5" applyNumberFormat="1" applyFont="1" applyFill="1" applyBorder="1" applyAlignment="1">
      <alignment horizontal="center" vertical="center"/>
    </xf>
    <xf numFmtId="4" fontId="27" fillId="29" borderId="21" xfId="5" applyNumberFormat="1" applyFont="1" applyFill="1" applyBorder="1" applyAlignment="1">
      <alignment horizontal="center" vertical="center"/>
    </xf>
    <xf numFmtId="4" fontId="27" fillId="29" borderId="20" xfId="5" applyNumberFormat="1" applyFont="1" applyFill="1" applyBorder="1" applyAlignment="1">
      <alignment horizontal="center" vertical="center"/>
    </xf>
    <xf numFmtId="4" fontId="27" fillId="30" borderId="116" xfId="5" applyNumberFormat="1" applyFont="1" applyFill="1" applyBorder="1" applyAlignment="1">
      <alignment horizontal="center" vertical="center" wrapText="1"/>
    </xf>
    <xf numFmtId="4" fontId="27" fillId="30" borderId="34" xfId="5" applyNumberFormat="1" applyFont="1" applyFill="1" applyBorder="1" applyAlignment="1">
      <alignment horizontal="center" vertical="center" wrapText="1"/>
    </xf>
    <xf numFmtId="4" fontId="27" fillId="30" borderId="1" xfId="5" applyNumberFormat="1" applyFont="1" applyFill="1" applyBorder="1" applyAlignment="1">
      <alignment horizontal="center" vertical="center" wrapText="1"/>
    </xf>
    <xf numFmtId="4" fontId="27" fillId="31" borderId="116" xfId="5" applyNumberFormat="1" applyFont="1" applyFill="1" applyBorder="1" applyAlignment="1">
      <alignment horizontal="center" vertical="center"/>
    </xf>
    <xf numFmtId="4" fontId="27" fillId="31" borderId="34" xfId="5" applyNumberFormat="1" applyFont="1" applyFill="1" applyBorder="1" applyAlignment="1">
      <alignment horizontal="center" vertical="center"/>
    </xf>
    <xf numFmtId="4" fontId="27" fillId="31" borderId="1" xfId="5" applyNumberFormat="1" applyFont="1" applyFill="1" applyBorder="1" applyAlignment="1">
      <alignment horizontal="center" vertical="center"/>
    </xf>
    <xf numFmtId="4" fontId="27" fillId="32" borderId="118" xfId="5" applyNumberFormat="1" applyFont="1" applyFill="1" applyBorder="1" applyAlignment="1">
      <alignment horizontal="center" vertical="center"/>
    </xf>
    <xf numFmtId="4" fontId="27" fillId="32" borderId="119" xfId="5" applyNumberFormat="1" applyFont="1" applyFill="1" applyBorder="1" applyAlignment="1">
      <alignment horizontal="center" vertical="center"/>
    </xf>
    <xf numFmtId="4" fontId="27" fillId="32" borderId="120" xfId="5" applyNumberFormat="1" applyFont="1" applyFill="1" applyBorder="1" applyAlignment="1">
      <alignment horizontal="center" vertical="center"/>
    </xf>
    <xf numFmtId="4" fontId="27" fillId="32" borderId="37" xfId="5" applyNumberFormat="1" applyFont="1" applyFill="1" applyBorder="1" applyAlignment="1">
      <alignment horizontal="center" vertical="center"/>
    </xf>
    <xf numFmtId="4" fontId="27" fillId="32" borderId="0" xfId="5" applyNumberFormat="1" applyFont="1" applyFill="1" applyBorder="1" applyAlignment="1">
      <alignment horizontal="center" vertical="center"/>
    </xf>
    <xf numFmtId="4" fontId="27" fillId="32" borderId="90" xfId="5" applyNumberFormat="1" applyFont="1" applyFill="1" applyBorder="1" applyAlignment="1">
      <alignment horizontal="center" vertical="center"/>
    </xf>
    <xf numFmtId="4" fontId="27" fillId="32" borderId="2" xfId="5" applyNumberFormat="1" applyFont="1" applyFill="1" applyBorder="1" applyAlignment="1">
      <alignment horizontal="center" vertical="center"/>
    </xf>
    <xf numFmtId="4" fontId="27" fillId="32" borderId="21" xfId="5" applyNumberFormat="1" applyFont="1" applyFill="1" applyBorder="1" applyAlignment="1">
      <alignment horizontal="center" vertical="center"/>
    </xf>
    <xf numFmtId="4" fontId="27" fillId="32" borderId="20" xfId="5" applyNumberFormat="1" applyFont="1" applyFill="1" applyBorder="1" applyAlignment="1">
      <alignment horizontal="center" vertical="center"/>
    </xf>
    <xf numFmtId="4" fontId="27" fillId="33" borderId="116" xfId="5" applyNumberFormat="1" applyFont="1" applyFill="1" applyBorder="1" applyAlignment="1">
      <alignment horizontal="center" vertical="center"/>
    </xf>
    <xf numFmtId="4" fontId="27" fillId="33" borderId="34" xfId="5" applyNumberFormat="1" applyFont="1" applyFill="1" applyBorder="1" applyAlignment="1">
      <alignment horizontal="center" vertical="center"/>
    </xf>
    <xf numFmtId="4" fontId="27" fillId="33" borderId="1" xfId="5" applyNumberFormat="1" applyFont="1" applyFill="1" applyBorder="1" applyAlignment="1">
      <alignment horizontal="center" vertical="center"/>
    </xf>
    <xf numFmtId="4" fontId="27" fillId="34" borderId="116" xfId="5" applyNumberFormat="1" applyFont="1" applyFill="1" applyBorder="1" applyAlignment="1">
      <alignment horizontal="center" vertical="center"/>
    </xf>
    <xf numFmtId="4" fontId="27" fillId="34" borderId="34" xfId="5" applyNumberFormat="1" applyFont="1" applyFill="1" applyBorder="1" applyAlignment="1">
      <alignment horizontal="center" vertical="center"/>
    </xf>
    <xf numFmtId="4" fontId="27" fillId="34" borderId="1" xfId="5" applyNumberFormat="1" applyFont="1" applyFill="1" applyBorder="1" applyAlignment="1">
      <alignment horizontal="center" vertical="center"/>
    </xf>
    <xf numFmtId="4" fontId="28" fillId="26" borderId="118" xfId="5" applyNumberFormat="1" applyFont="1" applyFill="1" applyBorder="1" applyAlignment="1">
      <alignment horizontal="center" vertical="center"/>
    </xf>
    <xf numFmtId="4" fontId="28" fillId="26" borderId="119" xfId="5" applyNumberFormat="1" applyFont="1" applyFill="1" applyBorder="1" applyAlignment="1">
      <alignment horizontal="center" vertical="center"/>
    </xf>
    <xf numFmtId="4" fontId="28" fillId="26" borderId="120" xfId="5" applyNumberFormat="1" applyFont="1" applyFill="1" applyBorder="1" applyAlignment="1">
      <alignment horizontal="center" vertical="center"/>
    </xf>
    <xf numFmtId="4" fontId="28" fillId="26" borderId="37" xfId="5" applyNumberFormat="1" applyFont="1" applyFill="1" applyBorder="1" applyAlignment="1">
      <alignment horizontal="center" vertical="center"/>
    </xf>
    <xf numFmtId="4" fontId="28" fillId="26" borderId="0" xfId="5" applyNumberFormat="1" applyFont="1" applyFill="1" applyBorder="1" applyAlignment="1">
      <alignment horizontal="center" vertical="center"/>
    </xf>
    <xf numFmtId="4" fontId="28" fillId="26" borderId="90" xfId="5" applyNumberFormat="1" applyFont="1" applyFill="1" applyBorder="1" applyAlignment="1">
      <alignment horizontal="center" vertical="center"/>
    </xf>
    <xf numFmtId="4" fontId="28" fillId="26" borderId="2" xfId="5" applyNumberFormat="1" applyFont="1" applyFill="1" applyBorder="1" applyAlignment="1">
      <alignment horizontal="center" vertical="center"/>
    </xf>
    <xf numFmtId="4" fontId="28" fillId="26" borderId="21" xfId="5" applyNumberFormat="1" applyFont="1" applyFill="1" applyBorder="1" applyAlignment="1">
      <alignment horizontal="center" vertical="center"/>
    </xf>
    <xf numFmtId="4" fontId="28" fillId="26" borderId="20" xfId="5" applyNumberFormat="1" applyFont="1" applyFill="1" applyBorder="1" applyAlignment="1">
      <alignment horizontal="center" vertical="center"/>
    </xf>
    <xf numFmtId="4" fontId="27" fillId="28" borderId="116" xfId="5" applyNumberFormat="1" applyFont="1" applyFill="1" applyBorder="1" applyAlignment="1">
      <alignment horizontal="center" vertical="center" wrapText="1"/>
    </xf>
    <xf numFmtId="4" fontId="27" fillId="28" borderId="34" xfId="5" applyNumberFormat="1" applyFont="1" applyFill="1" applyBorder="1" applyAlignment="1">
      <alignment horizontal="center" vertical="center" wrapText="1"/>
    </xf>
    <xf numFmtId="4" fontId="27" fillId="28" borderId="1" xfId="5" applyNumberFormat="1" applyFont="1" applyFill="1" applyBorder="1" applyAlignment="1">
      <alignment horizontal="center" vertical="center" wrapText="1"/>
    </xf>
    <xf numFmtId="0" fontId="25" fillId="0" borderId="0" xfId="5" applyAlignment="1">
      <alignment horizontal="center" wrapText="1"/>
    </xf>
    <xf numFmtId="4" fontId="27" fillId="35" borderId="116" xfId="5" applyNumberFormat="1" applyFont="1" applyFill="1" applyBorder="1" applyAlignment="1">
      <alignment horizontal="center" vertical="center"/>
    </xf>
    <xf numFmtId="4" fontId="27" fillId="35" borderId="34" xfId="5" applyNumberFormat="1" applyFont="1" applyFill="1" applyBorder="1" applyAlignment="1">
      <alignment horizontal="center" vertical="center"/>
    </xf>
    <xf numFmtId="4" fontId="27" fillId="35" borderId="1" xfId="5" applyNumberFormat="1" applyFont="1" applyFill="1" applyBorder="1" applyAlignment="1">
      <alignment horizontal="center" vertical="center"/>
    </xf>
    <xf numFmtId="4" fontId="27" fillId="36" borderId="116" xfId="5" applyNumberFormat="1" applyFont="1" applyFill="1" applyBorder="1" applyAlignment="1">
      <alignment horizontal="center" vertical="center" wrapText="1"/>
    </xf>
    <xf numFmtId="4" fontId="27" fillId="36" borderId="34" xfId="5" applyNumberFormat="1" applyFont="1" applyFill="1" applyBorder="1" applyAlignment="1">
      <alignment horizontal="center" vertical="center" wrapText="1"/>
    </xf>
    <xf numFmtId="4" fontId="27" fillId="36" borderId="1" xfId="5" applyNumberFormat="1" applyFont="1" applyFill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5" fontId="6" fillId="0" borderId="47" xfId="1" applyNumberFormat="1" applyFont="1" applyFill="1" applyBorder="1" applyAlignment="1">
      <alignment horizontal="center" vertical="center" wrapText="1"/>
    </xf>
    <xf numFmtId="165" fontId="6" fillId="0" borderId="39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 wrapText="1"/>
    </xf>
    <xf numFmtId="165" fontId="29" fillId="0" borderId="2" xfId="1" applyNumberFormat="1" applyFont="1" applyFill="1" applyBorder="1" applyAlignment="1">
      <alignment horizontal="center" vertical="center" wrapText="1"/>
    </xf>
    <xf numFmtId="165" fontId="29" fillId="0" borderId="67" xfId="1" applyNumberFormat="1" applyFont="1" applyFill="1" applyBorder="1" applyAlignment="1">
      <alignment horizontal="center" vertical="center" wrapText="1"/>
    </xf>
  </cellXfs>
  <cellStyles count="6">
    <cellStyle name="Normal 2" xfId="1"/>
    <cellStyle name="Normal 2 3" xfId="2"/>
    <cellStyle name="Normal 3" xfId="3"/>
    <cellStyle name="Normal 4" xfId="4"/>
    <cellStyle name="Normal 5" xfId="5"/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orgiou/Downloads/Pt%2007%20M&amp;E%20Indicator%20Plan%20DRAFT%20excel%20tool%20WD%201007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f\2\SECR\PA%20RDP%20clean%20up\Unit%20F.2-PA%20correspondance%20and%20follow%20up%20draft%20compi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overview exp"/>
      <sheetName val="technical sheet AEM typology"/>
      <sheetName val="tech sheet 2"/>
      <sheetName val="context indicator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2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correspondance table (2)"/>
      <sheetName val="PA follow up"/>
      <sheetName val="PA correspondance table"/>
      <sheetName val="Sheet1"/>
    </sheetNames>
    <sheetDataSet>
      <sheetData sheetId="0"/>
      <sheetData sheetId="1"/>
      <sheetData sheetId="2">
        <row r="1">
          <cell r="B1" t="str">
            <v>2A</v>
          </cell>
          <cell r="C1" t="str">
            <v>2B</v>
          </cell>
          <cell r="D1" t="str">
            <v>2C+</v>
          </cell>
          <cell r="E1" t="str">
            <v>3A</v>
          </cell>
          <cell r="F1" t="str">
            <v>3B</v>
          </cell>
          <cell r="G1" t="str">
            <v>P4</v>
          </cell>
          <cell r="H1" t="str">
            <v>5A</v>
          </cell>
          <cell r="I1" t="str">
            <v>5B</v>
          </cell>
          <cell r="J1" t="str">
            <v>5C</v>
          </cell>
          <cell r="K1" t="str">
            <v>5D</v>
          </cell>
          <cell r="L1" t="str">
            <v>5E</v>
          </cell>
          <cell r="M1" t="str">
            <v>5F+</v>
          </cell>
          <cell r="N1" t="str">
            <v>6A</v>
          </cell>
          <cell r="O1" t="str">
            <v>6B</v>
          </cell>
          <cell r="P1" t="str">
            <v>6C</v>
          </cell>
          <cell r="Q1" t="str">
            <v>no FA</v>
          </cell>
        </row>
        <row r="2">
          <cell r="A2" t="str">
            <v>M01</v>
          </cell>
          <cell r="B2" t="str">
            <v>TO 10</v>
          </cell>
        </row>
        <row r="3">
          <cell r="A3" t="str">
            <v>M02</v>
          </cell>
          <cell r="B3" t="str">
            <v>TO 01</v>
          </cell>
        </row>
        <row r="4">
          <cell r="A4" t="str">
            <v>M03</v>
          </cell>
          <cell r="B4" t="str">
            <v>TO 03</v>
          </cell>
          <cell r="G4" t="str">
            <v>50% TO 05
50% TO 06</v>
          </cell>
          <cell r="H4" t="str">
            <v>TO 06</v>
          </cell>
          <cell r="I4" t="str">
            <v>TO 04</v>
          </cell>
          <cell r="M4" t="str">
            <v>TO 06</v>
          </cell>
          <cell r="N4" t="str">
            <v>TO 08</v>
          </cell>
          <cell r="O4" t="str">
            <v>TO 09</v>
          </cell>
          <cell r="P4" t="str">
            <v>TO 02</v>
          </cell>
        </row>
        <row r="5">
          <cell r="A5" t="str">
            <v>M04</v>
          </cell>
        </row>
        <row r="6">
          <cell r="A6" t="str">
            <v>M05</v>
          </cell>
        </row>
        <row r="7">
          <cell r="A7" t="str">
            <v>M06</v>
          </cell>
        </row>
        <row r="8">
          <cell r="A8" t="str">
            <v>M07</v>
          </cell>
        </row>
        <row r="9">
          <cell r="A9" t="str">
            <v>M08</v>
          </cell>
        </row>
        <row r="10">
          <cell r="A10" t="str">
            <v>M09</v>
          </cell>
        </row>
        <row r="11">
          <cell r="A11" t="str">
            <v>M10</v>
          </cell>
        </row>
        <row r="12">
          <cell r="A12" t="str">
            <v>M11</v>
          </cell>
        </row>
        <row r="13">
          <cell r="A13" t="str">
            <v>M12</v>
          </cell>
        </row>
        <row r="14">
          <cell r="A14" t="str">
            <v>M13</v>
          </cell>
        </row>
        <row r="15">
          <cell r="A15" t="str">
            <v>M14</v>
          </cell>
        </row>
        <row r="16">
          <cell r="A16" t="str">
            <v>M15</v>
          </cell>
        </row>
        <row r="17">
          <cell r="A17" t="str">
            <v>M16</v>
          </cell>
          <cell r="B17" t="str">
            <v>TO 01</v>
          </cell>
        </row>
        <row r="18">
          <cell r="A18" t="str">
            <v>M17</v>
          </cell>
          <cell r="B18" t="str">
            <v>TO 03</v>
          </cell>
          <cell r="G18" t="str">
            <v>50% TO 05
50% TO 06</v>
          </cell>
          <cell r="H18" t="str">
            <v>TO 06</v>
          </cell>
          <cell r="I18" t="str">
            <v>TO 04</v>
          </cell>
          <cell r="M18" t="str">
            <v>TO 06</v>
          </cell>
          <cell r="N18" t="str">
            <v>TO 08</v>
          </cell>
          <cell r="O18" t="str">
            <v>TO 09</v>
          </cell>
          <cell r="P18" t="str">
            <v>TO 02</v>
          </cell>
        </row>
        <row r="19">
          <cell r="A19" t="str">
            <v>M18</v>
          </cell>
        </row>
        <row r="20">
          <cell r="A20" t="str">
            <v>M19</v>
          </cell>
        </row>
        <row r="21">
          <cell r="A21" t="str">
            <v>M20</v>
          </cell>
          <cell r="Q21" t="str">
            <v>TA</v>
          </cell>
        </row>
        <row r="22">
          <cell r="A22" t="str">
            <v>M113</v>
          </cell>
          <cell r="Q22" t="str">
            <v>Discontinued Measures</v>
          </cell>
        </row>
        <row r="23">
          <cell r="A23" t="str">
            <v>M131</v>
          </cell>
        </row>
        <row r="24">
          <cell r="A24" t="str">
            <v>M341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65"/>
  <sheetViews>
    <sheetView topLeftCell="F34" zoomScale="69" zoomScaleNormal="69" zoomScaleSheetLayoutView="66" workbookViewId="0">
      <selection activeCell="W56" sqref="W56"/>
    </sheetView>
  </sheetViews>
  <sheetFormatPr defaultColWidth="9.109375" defaultRowHeight="13.8" x14ac:dyDescent="0.3"/>
  <cols>
    <col min="1" max="1" width="7" style="1" customWidth="1"/>
    <col min="2" max="2" width="31.88671875" style="1" customWidth="1"/>
    <col min="3" max="3" width="6.88671875" style="2" customWidth="1"/>
    <col min="4" max="4" width="34.5546875" style="2" customWidth="1"/>
    <col min="5" max="5" width="15.5546875" style="1" customWidth="1"/>
    <col min="6" max="6" width="14.6640625" style="1" customWidth="1"/>
    <col min="7" max="7" width="10" style="1" customWidth="1"/>
    <col min="8" max="8" width="17.33203125" style="1" customWidth="1"/>
    <col min="9" max="9" width="18.6640625" style="1" customWidth="1"/>
    <col min="10" max="10" width="18.88671875" style="1" customWidth="1"/>
    <col min="11" max="11" width="12.88671875" style="1" customWidth="1"/>
    <col min="12" max="12" width="19.6640625" style="1" customWidth="1"/>
    <col min="13" max="13" width="13.5546875" style="1" customWidth="1"/>
    <col min="14" max="14" width="13.6640625" style="1" customWidth="1"/>
    <col min="15" max="15" width="13" style="1" customWidth="1"/>
    <col min="16" max="17" width="13.44140625" style="1" customWidth="1"/>
    <col min="18" max="18" width="13.6640625" style="1" customWidth="1"/>
    <col min="19" max="19" width="13.44140625" style="1" customWidth="1"/>
    <col min="20" max="20" width="14.109375" style="1" customWidth="1"/>
    <col min="21" max="21" width="16.109375" style="1" customWidth="1"/>
    <col min="22" max="22" width="12.5546875" style="1" customWidth="1"/>
    <col min="23" max="23" width="17" style="70" customWidth="1"/>
    <col min="24" max="24" width="17" style="94" customWidth="1"/>
    <col min="25" max="25" width="5.6640625" style="1" customWidth="1"/>
    <col min="26" max="16384" width="9.109375" style="1"/>
  </cols>
  <sheetData>
    <row r="1" spans="1:25" ht="21.75" customHeight="1" thickTop="1" x14ac:dyDescent="0.3">
      <c r="A1" s="270" t="s">
        <v>50</v>
      </c>
      <c r="B1" s="271"/>
      <c r="C1" s="271"/>
      <c r="D1" s="122"/>
      <c r="E1" s="272" t="s">
        <v>49</v>
      </c>
      <c r="F1" s="269"/>
      <c r="G1" s="273"/>
      <c r="H1" s="272" t="s">
        <v>48</v>
      </c>
      <c r="I1" s="269"/>
      <c r="J1" s="268" t="s">
        <v>47</v>
      </c>
      <c r="K1" s="269"/>
      <c r="L1" s="268" t="s">
        <v>46</v>
      </c>
      <c r="M1" s="269"/>
      <c r="N1" s="269"/>
      <c r="O1" s="268" t="s">
        <v>45</v>
      </c>
      <c r="P1" s="269"/>
      <c r="Q1" s="269"/>
      <c r="R1" s="269"/>
      <c r="S1" s="269"/>
      <c r="T1" s="268" t="s">
        <v>44</v>
      </c>
      <c r="U1" s="269"/>
      <c r="V1" s="274"/>
      <c r="W1" s="154"/>
      <c r="X1" s="155"/>
      <c r="Y1" s="22"/>
    </row>
    <row r="2" spans="1:25" ht="16.2" thickBot="1" x14ac:dyDescent="0.3">
      <c r="A2" s="266" t="s">
        <v>43</v>
      </c>
      <c r="B2" s="267"/>
      <c r="C2" s="118" t="s">
        <v>42</v>
      </c>
      <c r="D2" s="118"/>
      <c r="E2" s="16" t="s">
        <v>41</v>
      </c>
      <c r="F2" s="15" t="s">
        <v>40</v>
      </c>
      <c r="G2" s="17" t="s">
        <v>39</v>
      </c>
      <c r="H2" s="16" t="s">
        <v>38</v>
      </c>
      <c r="I2" s="15" t="s">
        <v>37</v>
      </c>
      <c r="J2" s="15" t="s">
        <v>36</v>
      </c>
      <c r="K2" s="15" t="s">
        <v>35</v>
      </c>
      <c r="L2" s="15" t="s">
        <v>34</v>
      </c>
      <c r="M2" s="15" t="s">
        <v>33</v>
      </c>
      <c r="N2" s="15" t="s">
        <v>32</v>
      </c>
      <c r="O2" s="15" t="s">
        <v>31</v>
      </c>
      <c r="P2" s="15" t="s">
        <v>30</v>
      </c>
      <c r="Q2" s="15" t="s">
        <v>29</v>
      </c>
      <c r="R2" s="15" t="s">
        <v>28</v>
      </c>
      <c r="S2" s="15" t="s">
        <v>27</v>
      </c>
      <c r="T2" s="15" t="s">
        <v>26</v>
      </c>
      <c r="U2" s="15" t="s">
        <v>25</v>
      </c>
      <c r="V2" s="14" t="s">
        <v>24</v>
      </c>
      <c r="W2" s="88" t="s">
        <v>57</v>
      </c>
      <c r="X2" s="156"/>
      <c r="Y2" s="23"/>
    </row>
    <row r="3" spans="1:25" ht="25.5" customHeight="1" x14ac:dyDescent="0.3">
      <c r="A3" s="125" t="s">
        <v>21</v>
      </c>
      <c r="B3" s="8" t="s">
        <v>20</v>
      </c>
      <c r="C3" s="7">
        <v>1</v>
      </c>
      <c r="D3" s="18"/>
      <c r="E3" s="28"/>
      <c r="F3" s="29"/>
      <c r="G3" s="64"/>
      <c r="H3" s="67"/>
      <c r="I3" s="64"/>
      <c r="J3" s="67"/>
      <c r="K3" s="64"/>
      <c r="L3" s="67"/>
      <c r="M3" s="30"/>
      <c r="N3" s="64"/>
      <c r="O3" s="67"/>
      <c r="P3" s="30"/>
      <c r="Q3" s="30"/>
      <c r="R3" s="30"/>
      <c r="S3" s="64"/>
      <c r="T3" s="67"/>
      <c r="U3" s="30"/>
      <c r="V3" s="13"/>
      <c r="W3" s="89"/>
      <c r="X3" s="157">
        <f>SUM(W3:W6)</f>
        <v>2000000</v>
      </c>
      <c r="Y3" s="24"/>
    </row>
    <row r="4" spans="1:25" ht="25.5" customHeight="1" x14ac:dyDescent="0.3">
      <c r="A4" s="127"/>
      <c r="B4" s="20"/>
      <c r="C4" s="21" t="s">
        <v>51</v>
      </c>
      <c r="D4" s="26" t="s">
        <v>54</v>
      </c>
      <c r="E4" s="81"/>
      <c r="F4" s="82"/>
      <c r="G4" s="83"/>
      <c r="H4" s="68">
        <v>400000</v>
      </c>
      <c r="I4" s="65">
        <v>250000</v>
      </c>
      <c r="J4" s="68">
        <v>300000</v>
      </c>
      <c r="K4" s="65"/>
      <c r="L4" s="216">
        <v>150000</v>
      </c>
      <c r="M4" s="72"/>
      <c r="N4" s="217"/>
      <c r="O4" s="68">
        <v>100000</v>
      </c>
      <c r="P4" s="33">
        <v>100000</v>
      </c>
      <c r="Q4" s="33"/>
      <c r="R4" s="33">
        <v>50000</v>
      </c>
      <c r="S4" s="65"/>
      <c r="T4" s="68"/>
      <c r="U4" s="33"/>
      <c r="V4" s="25"/>
      <c r="W4" s="90">
        <f>SUM(H4:V4)</f>
        <v>1350000</v>
      </c>
      <c r="X4" s="158"/>
      <c r="Y4" s="24"/>
    </row>
    <row r="5" spans="1:25" ht="25.5" customHeight="1" x14ac:dyDescent="0.3">
      <c r="A5" s="127"/>
      <c r="B5" s="20"/>
      <c r="C5" s="21" t="s">
        <v>52</v>
      </c>
      <c r="D5" s="26" t="s">
        <v>55</v>
      </c>
      <c r="E5" s="81"/>
      <c r="F5" s="82"/>
      <c r="G5" s="83"/>
      <c r="H5" s="68">
        <v>200000</v>
      </c>
      <c r="I5" s="65"/>
      <c r="J5" s="68"/>
      <c r="K5" s="65"/>
      <c r="L5" s="68"/>
      <c r="M5" s="33"/>
      <c r="N5" s="65"/>
      <c r="O5" s="68">
        <v>100000</v>
      </c>
      <c r="P5" s="33"/>
      <c r="Q5" s="33"/>
      <c r="R5" s="33"/>
      <c r="S5" s="65"/>
      <c r="T5" s="68"/>
      <c r="U5" s="33"/>
      <c r="V5" s="25"/>
      <c r="W5" s="90">
        <f>SUM(H5:V5)</f>
        <v>300000</v>
      </c>
      <c r="X5" s="158"/>
      <c r="Y5" s="24"/>
    </row>
    <row r="6" spans="1:25" ht="25.5" customHeight="1" thickBot="1" x14ac:dyDescent="0.35">
      <c r="A6" s="129"/>
      <c r="B6" s="35"/>
      <c r="C6" s="36" t="s">
        <v>53</v>
      </c>
      <c r="D6" s="37" t="s">
        <v>56</v>
      </c>
      <c r="E6" s="84"/>
      <c r="F6" s="85"/>
      <c r="G6" s="86"/>
      <c r="H6" s="69">
        <v>150000</v>
      </c>
      <c r="I6" s="66"/>
      <c r="J6" s="69">
        <v>50000</v>
      </c>
      <c r="K6" s="66"/>
      <c r="L6" s="69"/>
      <c r="M6" s="40"/>
      <c r="N6" s="66"/>
      <c r="O6" s="69">
        <v>100000</v>
      </c>
      <c r="P6" s="40">
        <v>50000</v>
      </c>
      <c r="Q6" s="40"/>
      <c r="R6" s="40"/>
      <c r="S6" s="66"/>
      <c r="T6" s="69"/>
      <c r="U6" s="40"/>
      <c r="V6" s="41"/>
      <c r="W6" s="91">
        <f>SUM(H6:V6)</f>
        <v>350000</v>
      </c>
      <c r="X6" s="159"/>
      <c r="Y6" s="24"/>
    </row>
    <row r="7" spans="1:25" ht="25.5" customHeight="1" x14ac:dyDescent="0.3">
      <c r="A7" s="125" t="s">
        <v>19</v>
      </c>
      <c r="B7" s="8" t="s">
        <v>18</v>
      </c>
      <c r="C7" s="7">
        <v>3</v>
      </c>
      <c r="D7" s="27"/>
      <c r="E7" s="28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3"/>
      <c r="W7" s="89"/>
      <c r="X7" s="292">
        <f>SUM(W8:W9)</f>
        <v>3000000</v>
      </c>
      <c r="Y7" s="24"/>
    </row>
    <row r="8" spans="1:25" ht="25.5" customHeight="1" x14ac:dyDescent="0.3">
      <c r="A8" s="131"/>
      <c r="B8" s="4"/>
      <c r="C8" s="3" t="s">
        <v>58</v>
      </c>
      <c r="D8" s="26" t="s">
        <v>60</v>
      </c>
      <c r="E8" s="31"/>
      <c r="F8" s="32"/>
      <c r="G8" s="33"/>
      <c r="H8" s="33"/>
      <c r="I8" s="33"/>
      <c r="J8" s="33">
        <v>2400000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2"/>
      <c r="W8" s="90">
        <f>SUM(E8:V8)</f>
        <v>2400000</v>
      </c>
      <c r="X8" s="293"/>
      <c r="Y8" s="24"/>
    </row>
    <row r="9" spans="1:25" ht="36" customHeight="1" thickBot="1" x14ac:dyDescent="0.35">
      <c r="A9" s="132"/>
      <c r="B9" s="11"/>
      <c r="C9" s="10" t="s">
        <v>59</v>
      </c>
      <c r="D9" s="37" t="s">
        <v>61</v>
      </c>
      <c r="E9" s="38"/>
      <c r="F9" s="39"/>
      <c r="G9" s="40"/>
      <c r="H9" s="40"/>
      <c r="I9" s="40"/>
      <c r="J9" s="40">
        <v>600000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9"/>
      <c r="W9" s="91">
        <f>SUM(J9:V9)</f>
        <v>600000</v>
      </c>
      <c r="X9" s="294"/>
      <c r="Y9" s="24"/>
    </row>
    <row r="10" spans="1:25" ht="17.25" customHeight="1" x14ac:dyDescent="0.3">
      <c r="A10" s="125" t="s">
        <v>17</v>
      </c>
      <c r="B10" s="8" t="s">
        <v>16</v>
      </c>
      <c r="C10" s="7">
        <v>4</v>
      </c>
      <c r="D10" s="27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3"/>
      <c r="W10" s="89"/>
      <c r="X10" s="292">
        <f>SUM(W10:W13)</f>
        <v>55700000</v>
      </c>
      <c r="Y10" s="24"/>
    </row>
    <row r="11" spans="1:25" x14ac:dyDescent="0.3">
      <c r="A11" s="131"/>
      <c r="B11" s="4"/>
      <c r="C11" s="3" t="s">
        <v>62</v>
      </c>
      <c r="D11" s="26" t="s">
        <v>63</v>
      </c>
      <c r="E11" s="31"/>
      <c r="F11" s="32"/>
      <c r="G11" s="33"/>
      <c r="H11" s="33">
        <v>14520000</v>
      </c>
      <c r="I11" s="408">
        <v>11680000</v>
      </c>
      <c r="J11" s="33"/>
      <c r="K11" s="33"/>
      <c r="L11" s="33"/>
      <c r="M11" s="33"/>
      <c r="N11" s="33"/>
      <c r="O11" s="33">
        <v>3000000</v>
      </c>
      <c r="P11" s="33">
        <v>0</v>
      </c>
      <c r="Q11" s="33">
        <v>4000000</v>
      </c>
      <c r="R11" s="33">
        <v>2000000</v>
      </c>
      <c r="S11" s="33"/>
      <c r="T11" s="33"/>
      <c r="U11" s="33"/>
      <c r="V11" s="12"/>
      <c r="W11" s="90">
        <f>SUM(G11:V11)</f>
        <v>35200000</v>
      </c>
      <c r="X11" s="293"/>
      <c r="Y11" s="24"/>
    </row>
    <row r="12" spans="1:25" ht="20.399999999999999" x14ac:dyDescent="0.3">
      <c r="A12" s="131"/>
      <c r="B12" s="4"/>
      <c r="C12" s="3" t="s">
        <v>64</v>
      </c>
      <c r="D12" s="26" t="s">
        <v>65</v>
      </c>
      <c r="E12" s="31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>
        <v>15000000</v>
      </c>
      <c r="U12" s="24"/>
      <c r="V12" s="12"/>
      <c r="W12" s="90">
        <f>SUM(P12:T12)</f>
        <v>15000000</v>
      </c>
      <c r="X12" s="293"/>
      <c r="Y12" s="24"/>
    </row>
    <row r="13" spans="1:25" ht="31.2" thickBot="1" x14ac:dyDescent="0.35">
      <c r="A13" s="132"/>
      <c r="B13" s="11"/>
      <c r="C13" s="10" t="s">
        <v>66</v>
      </c>
      <c r="D13" s="37" t="s">
        <v>67</v>
      </c>
      <c r="E13" s="38"/>
      <c r="F13" s="39"/>
      <c r="G13" s="40"/>
      <c r="H13" s="40">
        <v>1000000</v>
      </c>
      <c r="I13" s="40"/>
      <c r="J13" s="40"/>
      <c r="K13" s="40"/>
      <c r="L13" s="40"/>
      <c r="M13" s="40"/>
      <c r="N13" s="40"/>
      <c r="O13" s="40">
        <v>4500000</v>
      </c>
      <c r="P13" s="40"/>
      <c r="Q13" s="40">
        <v>0</v>
      </c>
      <c r="R13" s="40"/>
      <c r="S13" s="40"/>
      <c r="T13" s="40"/>
      <c r="U13" s="40"/>
      <c r="V13" s="9"/>
      <c r="W13" s="91">
        <f>SUM(E13:V13)</f>
        <v>5500000</v>
      </c>
      <c r="X13" s="294"/>
      <c r="Y13" s="24"/>
    </row>
    <row r="14" spans="1:25" ht="13.95" x14ac:dyDescent="0.3">
      <c r="A14" s="125" t="s">
        <v>15</v>
      </c>
      <c r="B14" s="42" t="s">
        <v>14</v>
      </c>
      <c r="C14" s="7">
        <v>6</v>
      </c>
      <c r="D14" s="27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3"/>
      <c r="W14" s="89"/>
      <c r="X14" s="161"/>
      <c r="Y14" s="24"/>
    </row>
    <row r="15" spans="1:25" ht="14.4" thickBot="1" x14ac:dyDescent="0.35">
      <c r="A15" s="132"/>
      <c r="B15" s="43"/>
      <c r="C15" s="10" t="s">
        <v>68</v>
      </c>
      <c r="D15" s="37" t="s">
        <v>69</v>
      </c>
      <c r="E15" s="38"/>
      <c r="F15" s="39"/>
      <c r="G15" s="40"/>
      <c r="H15" s="40">
        <v>0</v>
      </c>
      <c r="I15" s="40">
        <v>7000000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9"/>
      <c r="W15" s="91">
        <f>SUM(H15:V15)</f>
        <v>7000000</v>
      </c>
      <c r="X15" s="161">
        <f>SUM(W15)</f>
        <v>7000000</v>
      </c>
      <c r="Y15" s="24"/>
    </row>
    <row r="16" spans="1:25" ht="25.5" customHeight="1" x14ac:dyDescent="0.3">
      <c r="A16" s="125" t="s">
        <v>13</v>
      </c>
      <c r="B16" s="8" t="s">
        <v>12</v>
      </c>
      <c r="C16" s="7">
        <v>7</v>
      </c>
      <c r="D16" s="27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3"/>
      <c r="W16" s="89"/>
      <c r="X16" s="161"/>
      <c r="Y16" s="24"/>
    </row>
    <row r="17" spans="1:25" ht="25.5" customHeight="1" x14ac:dyDescent="0.3">
      <c r="A17" s="131"/>
      <c r="B17" s="4"/>
      <c r="C17" s="3">
        <v>7.2</v>
      </c>
      <c r="D17" s="26" t="s">
        <v>127</v>
      </c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>
        <v>8900000</v>
      </c>
      <c r="V17" s="34">
        <v>0</v>
      </c>
      <c r="W17" s="90">
        <f>SUM(E17:V17)</f>
        <v>8900000</v>
      </c>
      <c r="X17" s="292">
        <f>SUM(W17:W20)</f>
        <v>15000000</v>
      </c>
      <c r="Y17" s="24"/>
    </row>
    <row r="18" spans="1:25" ht="25.5" customHeight="1" x14ac:dyDescent="0.3">
      <c r="A18" s="131"/>
      <c r="B18" s="4"/>
      <c r="C18" s="3">
        <v>7.3</v>
      </c>
      <c r="D18" s="26" t="s">
        <v>70</v>
      </c>
      <c r="E18" s="31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>
        <v>600000</v>
      </c>
      <c r="W18" s="90">
        <f>V18</f>
        <v>600000</v>
      </c>
      <c r="X18" s="293"/>
      <c r="Y18" s="24"/>
    </row>
    <row r="19" spans="1:25" ht="25.5" customHeight="1" x14ac:dyDescent="0.3">
      <c r="A19" s="131"/>
      <c r="B19" s="4"/>
      <c r="C19" s="3" t="s">
        <v>71</v>
      </c>
      <c r="D19" s="26" t="s">
        <v>72</v>
      </c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4000000</v>
      </c>
      <c r="V19" s="12"/>
      <c r="W19" s="90">
        <f t="shared" ref="W19:W55" si="0">SUM(E19:V19)</f>
        <v>4000000</v>
      </c>
      <c r="X19" s="293"/>
      <c r="Y19" s="24"/>
    </row>
    <row r="20" spans="1:25" ht="25.5" customHeight="1" thickBot="1" x14ac:dyDescent="0.35">
      <c r="A20" s="132"/>
      <c r="B20" s="11"/>
      <c r="C20" s="10" t="s">
        <v>73</v>
      </c>
      <c r="D20" s="37" t="s">
        <v>74</v>
      </c>
      <c r="E20" s="38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>
        <v>1500000</v>
      </c>
      <c r="V20" s="9"/>
      <c r="W20" s="91">
        <f t="shared" si="0"/>
        <v>1500000</v>
      </c>
      <c r="X20" s="294"/>
      <c r="Y20" s="24"/>
    </row>
    <row r="21" spans="1:25" ht="45" customHeight="1" x14ac:dyDescent="0.3">
      <c r="A21" s="133" t="s">
        <v>11</v>
      </c>
      <c r="B21" s="8" t="s">
        <v>10</v>
      </c>
      <c r="C21" s="7">
        <v>8</v>
      </c>
      <c r="D21" s="27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3"/>
      <c r="W21" s="89">
        <f t="shared" si="0"/>
        <v>0</v>
      </c>
      <c r="X21" s="292">
        <f>SUM(W21:W25)</f>
        <v>6500000</v>
      </c>
      <c r="Y21" s="24"/>
    </row>
    <row r="22" spans="1:25" ht="45" customHeight="1" x14ac:dyDescent="0.3">
      <c r="A22" s="134"/>
      <c r="B22" s="4"/>
      <c r="C22" s="3" t="s">
        <v>75</v>
      </c>
      <c r="D22" s="26" t="s">
        <v>119</v>
      </c>
      <c r="E22" s="31"/>
      <c r="F22" s="32"/>
      <c r="G22" s="33"/>
      <c r="H22" s="33"/>
      <c r="I22" s="33"/>
      <c r="J22" s="33"/>
      <c r="K22" s="33"/>
      <c r="L22" s="275"/>
      <c r="M22" s="276"/>
      <c r="N22" s="277"/>
      <c r="O22" s="33"/>
      <c r="P22" s="33"/>
      <c r="Q22" s="33"/>
      <c r="R22" s="33"/>
      <c r="S22" s="33">
        <v>1000000</v>
      </c>
      <c r="T22" s="33"/>
      <c r="U22" s="33"/>
      <c r="V22" s="12"/>
      <c r="W22" s="90">
        <f t="shared" si="0"/>
        <v>1000000</v>
      </c>
      <c r="X22" s="293"/>
      <c r="Y22" s="24"/>
    </row>
    <row r="23" spans="1:25" ht="45" customHeight="1" x14ac:dyDescent="0.3">
      <c r="A23" s="134"/>
      <c r="B23" s="4"/>
      <c r="C23" s="3">
        <v>8.3000000000000007</v>
      </c>
      <c r="D23" s="26" t="s">
        <v>120</v>
      </c>
      <c r="E23" s="31"/>
      <c r="F23" s="32"/>
      <c r="G23" s="33"/>
      <c r="H23" s="33"/>
      <c r="I23" s="33"/>
      <c r="J23" s="33"/>
      <c r="K23" s="33"/>
      <c r="L23" s="275"/>
      <c r="M23" s="276"/>
      <c r="N23" s="277"/>
      <c r="O23" s="33"/>
      <c r="P23" s="33"/>
      <c r="Q23" s="33"/>
      <c r="R23" s="33"/>
      <c r="S23" s="33">
        <v>2000000</v>
      </c>
      <c r="T23" s="33"/>
      <c r="U23" s="33"/>
      <c r="V23" s="12"/>
      <c r="W23" s="90">
        <f t="shared" si="0"/>
        <v>2000000</v>
      </c>
      <c r="X23" s="293"/>
      <c r="Y23" s="24"/>
    </row>
    <row r="24" spans="1:25" ht="45" customHeight="1" x14ac:dyDescent="0.3">
      <c r="A24" s="134"/>
      <c r="B24" s="4"/>
      <c r="C24" s="3">
        <v>8.4</v>
      </c>
      <c r="D24" s="26" t="s">
        <v>121</v>
      </c>
      <c r="E24" s="31"/>
      <c r="F24" s="32"/>
      <c r="G24" s="33"/>
      <c r="H24" s="33"/>
      <c r="I24" s="33"/>
      <c r="J24" s="33"/>
      <c r="K24" s="33"/>
      <c r="L24" s="275">
        <v>500000</v>
      </c>
      <c r="M24" s="276"/>
      <c r="N24" s="277"/>
      <c r="O24" s="33"/>
      <c r="P24" s="33"/>
      <c r="Q24" s="33"/>
      <c r="R24" s="33"/>
      <c r="S24" s="33"/>
      <c r="T24" s="33"/>
      <c r="U24" s="33"/>
      <c r="V24" s="12"/>
      <c r="W24" s="90">
        <f t="shared" si="0"/>
        <v>500000</v>
      </c>
      <c r="X24" s="293"/>
      <c r="Y24" s="24"/>
    </row>
    <row r="25" spans="1:25" ht="45" customHeight="1" thickBot="1" x14ac:dyDescent="0.35">
      <c r="A25" s="135"/>
      <c r="B25" s="11"/>
      <c r="C25" s="10">
        <v>8.5</v>
      </c>
      <c r="D25" s="37" t="s">
        <v>122</v>
      </c>
      <c r="E25" s="38"/>
      <c r="F25" s="39"/>
      <c r="G25" s="40"/>
      <c r="H25" s="40"/>
      <c r="I25" s="40"/>
      <c r="J25" s="40"/>
      <c r="K25" s="40"/>
      <c r="L25" s="280">
        <v>2500000</v>
      </c>
      <c r="M25" s="281"/>
      <c r="N25" s="282"/>
      <c r="O25" s="40"/>
      <c r="P25" s="40"/>
      <c r="Q25" s="40"/>
      <c r="R25" s="40"/>
      <c r="S25" s="40">
        <v>500000</v>
      </c>
      <c r="T25" s="40"/>
      <c r="U25" s="40"/>
      <c r="V25" s="9"/>
      <c r="W25" s="91">
        <f t="shared" si="0"/>
        <v>3000000</v>
      </c>
      <c r="X25" s="294"/>
      <c r="Y25" s="24"/>
    </row>
    <row r="26" spans="1:25" ht="26.4" x14ac:dyDescent="0.3">
      <c r="A26" s="125" t="s">
        <v>9</v>
      </c>
      <c r="B26" s="44" t="s">
        <v>8</v>
      </c>
      <c r="C26" s="7">
        <v>9</v>
      </c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3"/>
      <c r="W26" s="89">
        <f t="shared" si="0"/>
        <v>0</v>
      </c>
      <c r="X26" s="161">
        <f t="shared" ref="X26:X27" si="1">SUM(W26)</f>
        <v>0</v>
      </c>
      <c r="Y26" s="24"/>
    </row>
    <row r="27" spans="1:25" ht="21" thickBot="1" x14ac:dyDescent="0.35">
      <c r="A27" s="132"/>
      <c r="B27" s="45"/>
      <c r="C27" s="10" t="s">
        <v>76</v>
      </c>
      <c r="D27" s="37" t="s">
        <v>80</v>
      </c>
      <c r="E27" s="38"/>
      <c r="F27" s="39"/>
      <c r="G27" s="40"/>
      <c r="H27" s="40"/>
      <c r="I27" s="40"/>
      <c r="J27" s="40">
        <v>3000000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9"/>
      <c r="W27" s="91">
        <f t="shared" si="0"/>
        <v>3000000</v>
      </c>
      <c r="X27" s="161">
        <f t="shared" si="1"/>
        <v>3000000</v>
      </c>
      <c r="Y27" s="24"/>
    </row>
    <row r="28" spans="1:25" s="104" customFormat="1" x14ac:dyDescent="0.3">
      <c r="A28" s="162" t="s">
        <v>77</v>
      </c>
      <c r="B28" s="96" t="s">
        <v>78</v>
      </c>
      <c r="C28" s="97">
        <v>10</v>
      </c>
      <c r="D28" s="98"/>
      <c r="E28" s="99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89">
        <f t="shared" si="0"/>
        <v>0</v>
      </c>
      <c r="X28" s="298">
        <f>SUM(W29)</f>
        <v>60000000</v>
      </c>
      <c r="Y28" s="103"/>
    </row>
    <row r="29" spans="1:25" s="104" customFormat="1" ht="14.4" thickBot="1" x14ac:dyDescent="0.35">
      <c r="A29" s="163"/>
      <c r="B29" s="105"/>
      <c r="C29" s="106" t="s">
        <v>79</v>
      </c>
      <c r="D29" s="107" t="s">
        <v>81</v>
      </c>
      <c r="E29" s="108"/>
      <c r="F29" s="109"/>
      <c r="G29" s="110"/>
      <c r="H29" s="110"/>
      <c r="I29" s="110"/>
      <c r="J29" s="110"/>
      <c r="K29" s="110"/>
      <c r="L29" s="405">
        <v>52575992</v>
      </c>
      <c r="M29" s="406"/>
      <c r="N29" s="407"/>
      <c r="O29" s="110">
        <v>5937543</v>
      </c>
      <c r="P29" s="110"/>
      <c r="Q29" s="110"/>
      <c r="R29" s="110"/>
      <c r="S29" s="110">
        <v>1486465</v>
      </c>
      <c r="T29" s="110"/>
      <c r="U29" s="110"/>
      <c r="V29" s="111"/>
      <c r="W29" s="91">
        <f t="shared" si="0"/>
        <v>60000000</v>
      </c>
      <c r="X29" s="299"/>
      <c r="Y29" s="103"/>
    </row>
    <row r="30" spans="1:25" x14ac:dyDescent="0.3">
      <c r="A30" s="125" t="s">
        <v>7</v>
      </c>
      <c r="B30" s="8" t="s">
        <v>6</v>
      </c>
      <c r="C30" s="7">
        <v>11</v>
      </c>
      <c r="D30" s="27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3"/>
      <c r="W30" s="89">
        <f t="shared" si="0"/>
        <v>0</v>
      </c>
      <c r="X30" s="161"/>
      <c r="Y30" s="24"/>
    </row>
    <row r="31" spans="1:25" ht="20.399999999999999" x14ac:dyDescent="0.3">
      <c r="A31" s="131"/>
      <c r="B31" s="4"/>
      <c r="C31" s="3" t="s">
        <v>82</v>
      </c>
      <c r="D31" s="26" t="s">
        <v>84</v>
      </c>
      <c r="E31" s="31"/>
      <c r="F31" s="32"/>
      <c r="G31" s="33"/>
      <c r="H31" s="33"/>
      <c r="I31" s="33"/>
      <c r="J31" s="33"/>
      <c r="K31" s="33"/>
      <c r="L31" s="275">
        <v>4000000</v>
      </c>
      <c r="M31" s="276"/>
      <c r="N31" s="277"/>
      <c r="O31" s="33"/>
      <c r="P31" s="33"/>
      <c r="Q31" s="33"/>
      <c r="R31" s="33"/>
      <c r="S31" s="33"/>
      <c r="T31" s="33"/>
      <c r="U31" s="33"/>
      <c r="V31" s="12"/>
      <c r="W31" s="90">
        <f t="shared" si="0"/>
        <v>4000000</v>
      </c>
      <c r="X31" s="292">
        <f>SUM(W31:W32)</f>
        <v>14000000</v>
      </c>
      <c r="Y31" s="24"/>
    </row>
    <row r="32" spans="1:25" ht="21" thickBot="1" x14ac:dyDescent="0.35">
      <c r="A32" s="132"/>
      <c r="B32" s="11"/>
      <c r="C32" s="10" t="s">
        <v>83</v>
      </c>
      <c r="D32" s="37" t="s">
        <v>85</v>
      </c>
      <c r="E32" s="38"/>
      <c r="F32" s="39"/>
      <c r="G32" s="40"/>
      <c r="H32" s="40"/>
      <c r="I32" s="40"/>
      <c r="J32" s="40"/>
      <c r="K32" s="40"/>
      <c r="L32" s="280">
        <v>10000000</v>
      </c>
      <c r="M32" s="281"/>
      <c r="N32" s="282"/>
      <c r="O32" s="40"/>
      <c r="P32" s="40"/>
      <c r="Q32" s="40"/>
      <c r="R32" s="40"/>
      <c r="S32" s="40"/>
      <c r="T32" s="40"/>
      <c r="U32" s="40"/>
      <c r="V32" s="9"/>
      <c r="W32" s="91">
        <f t="shared" si="0"/>
        <v>10000000</v>
      </c>
      <c r="X32" s="294"/>
      <c r="Y32" s="24"/>
    </row>
    <row r="33" spans="1:25" ht="25.5" customHeight="1" x14ac:dyDescent="0.3">
      <c r="A33" s="125" t="s">
        <v>5</v>
      </c>
      <c r="B33" s="8" t="s">
        <v>4</v>
      </c>
      <c r="C33" s="7">
        <v>12</v>
      </c>
      <c r="D33" s="27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3"/>
      <c r="W33" s="89">
        <f t="shared" si="0"/>
        <v>0</v>
      </c>
      <c r="X33" s="292">
        <f>SUM(W33:W35)</f>
        <v>4000000</v>
      </c>
      <c r="Y33" s="24"/>
    </row>
    <row r="34" spans="1:25" ht="25.5" customHeight="1" x14ac:dyDescent="0.3">
      <c r="A34" s="131"/>
      <c r="B34" s="4"/>
      <c r="C34" s="3" t="s">
        <v>86</v>
      </c>
      <c r="D34" s="26" t="s">
        <v>87</v>
      </c>
      <c r="E34" s="31"/>
      <c r="F34" s="32"/>
      <c r="G34" s="33"/>
      <c r="H34" s="33"/>
      <c r="I34" s="33"/>
      <c r="J34" s="33"/>
      <c r="K34" s="33"/>
      <c r="L34" s="275">
        <v>4000000</v>
      </c>
      <c r="M34" s="276"/>
      <c r="N34" s="277"/>
      <c r="O34" s="33"/>
      <c r="P34" s="33"/>
      <c r="Q34" s="33"/>
      <c r="R34" s="33"/>
      <c r="S34" s="33"/>
      <c r="T34" s="33"/>
      <c r="U34" s="33"/>
      <c r="V34" s="12"/>
      <c r="W34" s="90">
        <f t="shared" si="0"/>
        <v>4000000</v>
      </c>
      <c r="X34" s="293"/>
      <c r="Y34" s="24"/>
    </row>
    <row r="35" spans="1:25" ht="25.5" customHeight="1" x14ac:dyDescent="0.3">
      <c r="A35" s="131"/>
      <c r="B35" s="4"/>
      <c r="C35" s="3" t="s">
        <v>123</v>
      </c>
      <c r="D35" s="26" t="s">
        <v>88</v>
      </c>
      <c r="E35" s="31"/>
      <c r="F35" s="32"/>
      <c r="G35" s="33"/>
      <c r="H35" s="33"/>
      <c r="I35" s="33"/>
      <c r="J35" s="33"/>
      <c r="K35" s="33"/>
      <c r="L35" s="275">
        <v>0</v>
      </c>
      <c r="M35" s="276"/>
      <c r="N35" s="277"/>
      <c r="O35" s="33"/>
      <c r="P35" s="33"/>
      <c r="Q35" s="33"/>
      <c r="R35" s="33"/>
      <c r="S35" s="33"/>
      <c r="T35" s="33"/>
      <c r="U35" s="33"/>
      <c r="V35" s="12"/>
      <c r="W35" s="90">
        <f t="shared" si="0"/>
        <v>0</v>
      </c>
      <c r="X35" s="293"/>
      <c r="Y35" s="24"/>
    </row>
    <row r="36" spans="1:25" ht="25.5" customHeight="1" thickBot="1" x14ac:dyDescent="0.35">
      <c r="A36" s="132"/>
      <c r="B36" s="11"/>
      <c r="C36" s="10" t="s">
        <v>124</v>
      </c>
      <c r="D36" s="37" t="s">
        <v>89</v>
      </c>
      <c r="E36" s="38"/>
      <c r="F36" s="39"/>
      <c r="G36" s="40"/>
      <c r="H36" s="40"/>
      <c r="I36" s="40"/>
      <c r="J36" s="40"/>
      <c r="K36" s="40"/>
      <c r="L36" s="40"/>
      <c r="M36" s="40">
        <v>0</v>
      </c>
      <c r="N36" s="40"/>
      <c r="O36" s="40"/>
      <c r="P36" s="40"/>
      <c r="Q36" s="40"/>
      <c r="R36" s="40"/>
      <c r="S36" s="40"/>
      <c r="T36" s="40"/>
      <c r="U36" s="40"/>
      <c r="V36" s="9"/>
      <c r="W36" s="91">
        <f t="shared" si="0"/>
        <v>0</v>
      </c>
      <c r="X36" s="294"/>
      <c r="Y36" s="24"/>
    </row>
    <row r="37" spans="1:25" ht="21.75" hidden="1" customHeight="1" x14ac:dyDescent="0.35">
      <c r="A37" s="136"/>
      <c r="B37" s="46"/>
      <c r="C37" s="47"/>
      <c r="D37" s="48"/>
      <c r="E37" s="49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92">
        <f t="shared" si="0"/>
        <v>0</v>
      </c>
      <c r="X37" s="161"/>
      <c r="Y37" s="24"/>
    </row>
    <row r="38" spans="1:25" ht="26.4" x14ac:dyDescent="0.3">
      <c r="A38" s="125" t="s">
        <v>23</v>
      </c>
      <c r="B38" s="8" t="s">
        <v>22</v>
      </c>
      <c r="C38" s="7">
        <v>13</v>
      </c>
      <c r="D38" s="27"/>
      <c r="E38" s="28"/>
      <c r="F38" s="29"/>
      <c r="G38" s="30"/>
      <c r="H38" s="30"/>
      <c r="I38" s="30"/>
      <c r="J38" s="30"/>
      <c r="K38" s="30"/>
      <c r="L38" s="283"/>
      <c r="M38" s="284"/>
      <c r="N38" s="285"/>
      <c r="O38" s="30"/>
      <c r="P38" s="30"/>
      <c r="Q38" s="30"/>
      <c r="R38" s="30"/>
      <c r="S38" s="30"/>
      <c r="T38" s="30"/>
      <c r="U38" s="30"/>
      <c r="V38" s="13"/>
      <c r="W38" s="89">
        <f t="shared" si="0"/>
        <v>0</v>
      </c>
      <c r="X38" s="292">
        <f>SUM(W38:W41)</f>
        <v>38000000</v>
      </c>
      <c r="Y38" s="24"/>
    </row>
    <row r="39" spans="1:25" x14ac:dyDescent="0.3">
      <c r="A39" s="131"/>
      <c r="B39" s="4"/>
      <c r="C39" s="3" t="s">
        <v>90</v>
      </c>
      <c r="D39" s="26" t="s">
        <v>93</v>
      </c>
      <c r="E39" s="31"/>
      <c r="F39" s="32"/>
      <c r="G39" s="33"/>
      <c r="H39" s="33"/>
      <c r="I39" s="33"/>
      <c r="J39" s="33"/>
      <c r="K39" s="33"/>
      <c r="L39" s="275">
        <v>10000000</v>
      </c>
      <c r="M39" s="276"/>
      <c r="N39" s="277"/>
      <c r="O39" s="33"/>
      <c r="P39" s="33"/>
      <c r="Q39" s="33"/>
      <c r="R39" s="33"/>
      <c r="S39" s="33"/>
      <c r="T39" s="33"/>
      <c r="U39" s="33"/>
      <c r="V39" s="12"/>
      <c r="W39" s="90">
        <f t="shared" si="0"/>
        <v>10000000</v>
      </c>
      <c r="X39" s="293"/>
      <c r="Y39" s="24"/>
    </row>
    <row r="40" spans="1:25" ht="20.399999999999999" x14ac:dyDescent="0.3">
      <c r="A40" s="131"/>
      <c r="B40" s="4"/>
      <c r="C40" s="3" t="s">
        <v>91</v>
      </c>
      <c r="D40" s="26" t="s">
        <v>94</v>
      </c>
      <c r="E40" s="31"/>
      <c r="F40" s="32"/>
      <c r="G40" s="33"/>
      <c r="H40" s="33"/>
      <c r="I40" s="33"/>
      <c r="J40" s="33"/>
      <c r="K40" s="33"/>
      <c r="L40" s="275">
        <v>26000000</v>
      </c>
      <c r="M40" s="276"/>
      <c r="N40" s="277"/>
      <c r="O40" s="33"/>
      <c r="P40" s="33"/>
      <c r="Q40" s="33"/>
      <c r="R40" s="33"/>
      <c r="S40" s="33"/>
      <c r="T40" s="33"/>
      <c r="U40" s="33"/>
      <c r="V40" s="12"/>
      <c r="W40" s="90">
        <f t="shared" si="0"/>
        <v>26000000</v>
      </c>
      <c r="X40" s="293"/>
      <c r="Y40" s="24"/>
    </row>
    <row r="41" spans="1:25" ht="21" thickBot="1" x14ac:dyDescent="0.35">
      <c r="A41" s="132"/>
      <c r="B41" s="11"/>
      <c r="C41" s="10" t="s">
        <v>92</v>
      </c>
      <c r="D41" s="37" t="s">
        <v>95</v>
      </c>
      <c r="E41" s="38"/>
      <c r="F41" s="39"/>
      <c r="G41" s="40"/>
      <c r="H41" s="40"/>
      <c r="I41" s="40"/>
      <c r="J41" s="40"/>
      <c r="K41" s="40"/>
      <c r="L41" s="280">
        <v>2000000</v>
      </c>
      <c r="M41" s="281"/>
      <c r="N41" s="282"/>
      <c r="O41" s="40"/>
      <c r="P41" s="40"/>
      <c r="Q41" s="40"/>
      <c r="R41" s="40"/>
      <c r="S41" s="40"/>
      <c r="T41" s="40"/>
      <c r="U41" s="40"/>
      <c r="V41" s="9"/>
      <c r="W41" s="91">
        <f t="shared" si="0"/>
        <v>2000000</v>
      </c>
      <c r="X41" s="294"/>
      <c r="Y41" s="24"/>
    </row>
    <row r="42" spans="1:25" ht="14.4" thickBot="1" x14ac:dyDescent="0.35">
      <c r="A42" s="138" t="s">
        <v>3</v>
      </c>
      <c r="B42" s="53" t="s">
        <v>2</v>
      </c>
      <c r="C42" s="54">
        <v>14</v>
      </c>
      <c r="D42" s="55" t="s">
        <v>96</v>
      </c>
      <c r="E42" s="56"/>
      <c r="F42" s="57"/>
      <c r="G42" s="58"/>
      <c r="H42" s="58"/>
      <c r="I42" s="58"/>
      <c r="J42" s="58">
        <v>7000000</v>
      </c>
      <c r="K42" s="58"/>
      <c r="L42" s="286"/>
      <c r="M42" s="287"/>
      <c r="N42" s="288"/>
      <c r="O42" s="58"/>
      <c r="P42" s="58"/>
      <c r="Q42" s="58"/>
      <c r="R42" s="58"/>
      <c r="S42" s="58"/>
      <c r="T42" s="58"/>
      <c r="U42" s="58"/>
      <c r="V42" s="59"/>
      <c r="W42" s="93">
        <f t="shared" si="0"/>
        <v>7000000</v>
      </c>
      <c r="X42" s="161">
        <f>SUM(W42)</f>
        <v>7000000</v>
      </c>
      <c r="Y42" s="24"/>
    </row>
    <row r="43" spans="1:25" x14ac:dyDescent="0.3">
      <c r="A43" s="125" t="s">
        <v>1</v>
      </c>
      <c r="B43" s="8" t="s">
        <v>0</v>
      </c>
      <c r="C43" s="7">
        <v>16</v>
      </c>
      <c r="D43" s="27"/>
      <c r="E43" s="28"/>
      <c r="F43" s="29"/>
      <c r="G43" s="30"/>
      <c r="H43" s="30"/>
      <c r="I43" s="30"/>
      <c r="J43" s="30"/>
      <c r="K43" s="30"/>
      <c r="L43" s="283"/>
      <c r="M43" s="284"/>
      <c r="N43" s="285"/>
      <c r="O43" s="30"/>
      <c r="P43" s="30"/>
      <c r="Q43" s="30"/>
      <c r="R43" s="30"/>
      <c r="S43" s="30"/>
      <c r="T43" s="30"/>
      <c r="U43" s="30"/>
      <c r="V43" s="13"/>
      <c r="W43" s="89">
        <f t="shared" si="0"/>
        <v>0</v>
      </c>
      <c r="X43" s="161"/>
      <c r="Y43" s="24"/>
    </row>
    <row r="44" spans="1:25" ht="40.799999999999997" x14ac:dyDescent="0.3">
      <c r="A44" s="127"/>
      <c r="B44" s="20"/>
      <c r="C44" s="167" t="s">
        <v>134</v>
      </c>
      <c r="D44" s="26" t="s">
        <v>136</v>
      </c>
      <c r="E44" s="31"/>
      <c r="F44" s="74"/>
      <c r="G44" s="33"/>
      <c r="H44" s="33">
        <v>750000</v>
      </c>
      <c r="I44" s="33"/>
      <c r="J44" s="33">
        <v>500000</v>
      </c>
      <c r="K44" s="33"/>
      <c r="L44" s="120">
        <v>375000</v>
      </c>
      <c r="M44" s="72"/>
      <c r="N44" s="73"/>
      <c r="O44" s="33">
        <v>225000</v>
      </c>
      <c r="P44" s="33">
        <v>150000</v>
      </c>
      <c r="Q44" s="33"/>
      <c r="R44" s="33"/>
      <c r="S44" s="33"/>
      <c r="T44" s="33"/>
      <c r="U44" s="33"/>
      <c r="V44" s="12"/>
      <c r="W44" s="90">
        <f>SUM(H44:V44)</f>
        <v>2000000</v>
      </c>
      <c r="X44" s="160"/>
      <c r="Y44" s="24"/>
    </row>
    <row r="45" spans="1:25" x14ac:dyDescent="0.3">
      <c r="A45" s="131"/>
      <c r="B45" s="4"/>
      <c r="C45" s="278" t="s">
        <v>97</v>
      </c>
      <c r="D45" s="26" t="s">
        <v>98</v>
      </c>
      <c r="E45" s="31"/>
      <c r="F45" s="31"/>
      <c r="G45" s="33"/>
      <c r="H45" s="33"/>
      <c r="I45" s="33"/>
      <c r="J45" s="33"/>
      <c r="K45" s="33"/>
      <c r="L45" s="275"/>
      <c r="M45" s="276"/>
      <c r="N45" s="277"/>
      <c r="O45" s="33"/>
      <c r="P45" s="33"/>
      <c r="Q45" s="33"/>
      <c r="R45" s="33"/>
      <c r="S45" s="33"/>
      <c r="T45" s="33"/>
      <c r="U45" s="33"/>
      <c r="V45" s="12"/>
      <c r="W45" s="90">
        <f t="shared" si="0"/>
        <v>0</v>
      </c>
      <c r="X45" s="292">
        <f>SUM(W44:W47)</f>
        <v>3000000</v>
      </c>
      <c r="Y45" s="24"/>
    </row>
    <row r="46" spans="1:25" ht="20.399999999999999" x14ac:dyDescent="0.3">
      <c r="A46" s="131"/>
      <c r="B46" s="4"/>
      <c r="C46" s="279"/>
      <c r="D46" s="26" t="s">
        <v>99</v>
      </c>
      <c r="E46" s="31"/>
      <c r="F46" s="31"/>
      <c r="G46" s="33"/>
      <c r="H46" s="33"/>
      <c r="I46" s="33"/>
      <c r="J46" s="33">
        <v>300000</v>
      </c>
      <c r="K46" s="33"/>
      <c r="L46" s="112"/>
      <c r="M46" s="113"/>
      <c r="N46" s="114"/>
      <c r="O46" s="33"/>
      <c r="P46" s="33"/>
      <c r="Q46" s="33"/>
      <c r="R46" s="33"/>
      <c r="S46" s="33"/>
      <c r="T46" s="33"/>
      <c r="U46" s="33"/>
      <c r="V46" s="12"/>
      <c r="W46" s="90">
        <f t="shared" si="0"/>
        <v>300000</v>
      </c>
      <c r="X46" s="293"/>
      <c r="Y46" s="24"/>
    </row>
    <row r="47" spans="1:25" ht="40.799999999999997" x14ac:dyDescent="0.3">
      <c r="A47" s="131"/>
      <c r="B47" s="4"/>
      <c r="C47" s="3" t="s">
        <v>100</v>
      </c>
      <c r="D47" s="26" t="s">
        <v>101</v>
      </c>
      <c r="E47" s="31"/>
      <c r="F47" s="32"/>
      <c r="G47" s="33"/>
      <c r="H47" s="33"/>
      <c r="I47" s="33"/>
      <c r="J47" s="33">
        <v>700000</v>
      </c>
      <c r="K47" s="33"/>
      <c r="L47" s="112"/>
      <c r="M47" s="113"/>
      <c r="N47" s="114"/>
      <c r="O47" s="33"/>
      <c r="P47" s="33"/>
      <c r="Q47" s="33"/>
      <c r="R47" s="33"/>
      <c r="S47" s="33"/>
      <c r="T47" s="33"/>
      <c r="U47" s="33"/>
      <c r="V47" s="12"/>
      <c r="W47" s="90">
        <f t="shared" si="0"/>
        <v>700000</v>
      </c>
      <c r="X47" s="294"/>
      <c r="Y47" s="24"/>
    </row>
    <row r="48" spans="1:25" ht="31.2" thickBot="1" x14ac:dyDescent="0.35">
      <c r="A48" s="132"/>
      <c r="B48" s="11"/>
      <c r="C48" s="10"/>
      <c r="D48" s="37" t="s">
        <v>102</v>
      </c>
      <c r="E48" s="38"/>
      <c r="F48" s="39"/>
      <c r="G48" s="40"/>
      <c r="H48" s="40"/>
      <c r="I48" s="40"/>
      <c r="J48" s="40"/>
      <c r="K48" s="40"/>
      <c r="L48" s="60"/>
      <c r="M48" s="61"/>
      <c r="N48" s="62"/>
      <c r="O48" s="40"/>
      <c r="P48" s="40"/>
      <c r="Q48" s="40"/>
      <c r="R48" s="40"/>
      <c r="S48" s="40"/>
      <c r="T48" s="40"/>
      <c r="U48" s="40"/>
      <c r="V48" s="9"/>
      <c r="W48" s="91">
        <f t="shared" si="0"/>
        <v>0</v>
      </c>
      <c r="X48" s="161"/>
      <c r="Y48" s="24"/>
    </row>
    <row r="49" spans="1:25" ht="27" thickBot="1" x14ac:dyDescent="0.35">
      <c r="A49" s="125" t="s">
        <v>103</v>
      </c>
      <c r="B49" s="8" t="s">
        <v>104</v>
      </c>
      <c r="C49" s="7">
        <v>19</v>
      </c>
      <c r="D49" s="27"/>
      <c r="E49" s="28"/>
      <c r="F49" s="29"/>
      <c r="G49" s="30"/>
      <c r="H49" s="30"/>
      <c r="I49" s="30"/>
      <c r="J49" s="30"/>
      <c r="K49" s="30"/>
      <c r="L49" s="295"/>
      <c r="M49" s="296"/>
      <c r="N49" s="297"/>
      <c r="O49" s="30"/>
      <c r="P49" s="30"/>
      <c r="Q49" s="30"/>
      <c r="R49" s="30"/>
      <c r="S49" s="30"/>
      <c r="T49" s="30"/>
      <c r="U49" s="30"/>
      <c r="V49" s="13"/>
      <c r="W49" s="89">
        <v>200000</v>
      </c>
      <c r="X49" s="161"/>
      <c r="Y49" s="24"/>
    </row>
    <row r="50" spans="1:25" x14ac:dyDescent="0.3">
      <c r="A50" s="127"/>
      <c r="B50" s="20"/>
      <c r="C50" s="21" t="s">
        <v>135</v>
      </c>
      <c r="D50" s="26" t="s">
        <v>137</v>
      </c>
      <c r="E50" s="31"/>
      <c r="F50" s="32"/>
      <c r="G50" s="33"/>
      <c r="H50" s="33"/>
      <c r="I50" s="33"/>
      <c r="J50" s="33"/>
      <c r="K50" s="33"/>
      <c r="L50" s="168"/>
      <c r="M50" s="169"/>
      <c r="N50" s="170"/>
      <c r="O50" s="33"/>
      <c r="P50" s="33"/>
      <c r="Q50" s="33"/>
      <c r="R50" s="33"/>
      <c r="S50" s="33"/>
      <c r="T50" s="33"/>
      <c r="U50" s="30">
        <v>200000</v>
      </c>
      <c r="V50" s="12"/>
      <c r="W50" s="90"/>
      <c r="X50" s="160"/>
      <c r="Y50" s="24"/>
    </row>
    <row r="51" spans="1:25" ht="20.399999999999999" x14ac:dyDescent="0.3">
      <c r="A51" s="131"/>
      <c r="B51" s="4"/>
      <c r="C51" s="3" t="s">
        <v>105</v>
      </c>
      <c r="D51" s="26" t="s">
        <v>106</v>
      </c>
      <c r="E51" s="31"/>
      <c r="F51" s="32"/>
      <c r="G51" s="33"/>
      <c r="H51" s="33"/>
      <c r="I51" s="33"/>
      <c r="J51" s="33"/>
      <c r="K51" s="33"/>
      <c r="L51" s="275"/>
      <c r="M51" s="276"/>
      <c r="N51" s="277"/>
      <c r="O51" s="33"/>
      <c r="P51" s="33"/>
      <c r="Q51" s="33"/>
      <c r="R51" s="33"/>
      <c r="S51" s="33"/>
      <c r="T51" s="33"/>
      <c r="U51" s="33">
        <v>9300000</v>
      </c>
      <c r="V51" s="12"/>
      <c r="W51" s="90">
        <f t="shared" si="0"/>
        <v>9300000</v>
      </c>
      <c r="X51" s="292">
        <f>SUM(W49:W53)</f>
        <v>12500000</v>
      </c>
      <c r="Y51" s="24"/>
    </row>
    <row r="52" spans="1:25" x14ac:dyDescent="0.3">
      <c r="A52" s="131"/>
      <c r="B52" s="4"/>
      <c r="C52" s="3" t="s">
        <v>107</v>
      </c>
      <c r="D52" s="26" t="s">
        <v>108</v>
      </c>
      <c r="E52" s="31"/>
      <c r="F52" s="32"/>
      <c r="G52" s="33"/>
      <c r="H52" s="33"/>
      <c r="I52" s="33"/>
      <c r="J52" s="33"/>
      <c r="K52" s="33"/>
      <c r="L52" s="275"/>
      <c r="M52" s="276"/>
      <c r="N52" s="277"/>
      <c r="O52" s="33"/>
      <c r="P52" s="33"/>
      <c r="Q52" s="33"/>
      <c r="R52" s="33"/>
      <c r="S52" s="33"/>
      <c r="T52" s="33"/>
      <c r="U52" s="33">
        <v>500000</v>
      </c>
      <c r="V52" s="12"/>
      <c r="W52" s="90">
        <v>500000</v>
      </c>
      <c r="X52" s="293"/>
      <c r="Y52" s="24"/>
    </row>
    <row r="53" spans="1:25" ht="14.4" thickBot="1" x14ac:dyDescent="0.35">
      <c r="A53" s="132"/>
      <c r="B53" s="11"/>
      <c r="C53" s="10" t="s">
        <v>109</v>
      </c>
      <c r="D53" s="37" t="s">
        <v>110</v>
      </c>
      <c r="E53" s="38"/>
      <c r="F53" s="39"/>
      <c r="G53" s="40"/>
      <c r="H53" s="40"/>
      <c r="I53" s="40"/>
      <c r="J53" s="40"/>
      <c r="K53" s="40"/>
      <c r="L53" s="280"/>
      <c r="M53" s="281"/>
      <c r="N53" s="282"/>
      <c r="O53" s="40"/>
      <c r="P53" s="40"/>
      <c r="Q53" s="40"/>
      <c r="R53" s="40"/>
      <c r="S53" s="40"/>
      <c r="T53" s="40"/>
      <c r="U53" s="40">
        <v>2500000</v>
      </c>
      <c r="V53" s="9"/>
      <c r="W53" s="91">
        <f t="shared" si="0"/>
        <v>2500000</v>
      </c>
      <c r="X53" s="294"/>
      <c r="Y53" s="24"/>
    </row>
    <row r="54" spans="1:25" x14ac:dyDescent="0.3">
      <c r="A54" s="125" t="s">
        <v>113</v>
      </c>
      <c r="B54" s="8" t="s">
        <v>114</v>
      </c>
      <c r="C54" s="7">
        <v>20</v>
      </c>
      <c r="D54" s="27"/>
      <c r="E54" s="28"/>
      <c r="F54" s="29"/>
      <c r="G54" s="30"/>
      <c r="H54" s="30"/>
      <c r="I54" s="30"/>
      <c r="J54" s="30"/>
      <c r="K54" s="30"/>
      <c r="L54" s="115"/>
      <c r="M54" s="116"/>
      <c r="N54" s="117"/>
      <c r="O54" s="30"/>
      <c r="P54" s="30"/>
      <c r="Q54" s="30"/>
      <c r="R54" s="30"/>
      <c r="S54" s="30"/>
      <c r="T54" s="30"/>
      <c r="U54" s="30"/>
      <c r="V54" s="13"/>
      <c r="W54" s="89">
        <f t="shared" si="0"/>
        <v>0</v>
      </c>
      <c r="X54" s="161"/>
      <c r="Y54" s="24"/>
    </row>
    <row r="55" spans="1:25" ht="20.399999999999999" x14ac:dyDescent="0.3">
      <c r="A55" s="131"/>
      <c r="B55" s="6"/>
      <c r="C55" s="3" t="s">
        <v>111</v>
      </c>
      <c r="D55" s="26" t="s">
        <v>112</v>
      </c>
      <c r="E55" s="31"/>
      <c r="F55" s="32"/>
      <c r="G55" s="33"/>
      <c r="H55" s="33"/>
      <c r="I55" s="33"/>
      <c r="J55" s="33"/>
      <c r="K55" s="33"/>
      <c r="L55" s="275"/>
      <c r="M55" s="276"/>
      <c r="N55" s="277"/>
      <c r="O55" s="33"/>
      <c r="P55" s="33"/>
      <c r="Q55" s="33"/>
      <c r="R55" s="33"/>
      <c r="S55" s="33"/>
      <c r="T55" s="33"/>
      <c r="U55" s="33"/>
      <c r="V55" s="12"/>
      <c r="W55" s="90">
        <f t="shared" si="0"/>
        <v>0</v>
      </c>
      <c r="X55" s="161"/>
      <c r="Y55" s="24"/>
    </row>
    <row r="56" spans="1:25" x14ac:dyDescent="0.3">
      <c r="A56" s="131"/>
      <c r="B56" s="4"/>
      <c r="C56" s="3" t="s">
        <v>115</v>
      </c>
      <c r="D56" s="26" t="s">
        <v>116</v>
      </c>
      <c r="E56" s="31"/>
      <c r="F56" s="32"/>
      <c r="G56" s="33"/>
      <c r="H56" s="33"/>
      <c r="I56" s="33"/>
      <c r="J56" s="33"/>
      <c r="K56" s="33"/>
      <c r="L56" s="275"/>
      <c r="M56" s="276"/>
      <c r="N56" s="277"/>
      <c r="O56" s="33"/>
      <c r="P56" s="33"/>
      <c r="Q56" s="33"/>
      <c r="R56" s="33"/>
      <c r="S56" s="33"/>
      <c r="T56" s="33"/>
      <c r="U56" s="33"/>
      <c r="V56" s="12"/>
      <c r="W56" s="409">
        <f>3493164+116981-2000000</f>
        <v>1610145</v>
      </c>
      <c r="X56" s="292">
        <f>SUM(W56:W57)</f>
        <v>2610145</v>
      </c>
      <c r="Y56" s="24"/>
    </row>
    <row r="57" spans="1:25" ht="14.4" thickBot="1" x14ac:dyDescent="0.35">
      <c r="A57" s="135"/>
      <c r="B57" s="11"/>
      <c r="C57" s="10"/>
      <c r="D57" s="37"/>
      <c r="E57" s="38"/>
      <c r="F57" s="39"/>
      <c r="G57" s="40"/>
      <c r="H57" s="40"/>
      <c r="I57" s="40"/>
      <c r="J57" s="40"/>
      <c r="K57" s="40"/>
      <c r="L57" s="280"/>
      <c r="M57" s="281"/>
      <c r="N57" s="282"/>
      <c r="O57" s="40"/>
      <c r="P57" s="40"/>
      <c r="Q57" s="40"/>
      <c r="R57" s="40"/>
      <c r="S57" s="40"/>
      <c r="T57" s="40"/>
      <c r="U57" s="40"/>
      <c r="V57" s="9"/>
      <c r="W57" s="91">
        <v>1000000</v>
      </c>
      <c r="X57" s="294"/>
      <c r="Y57" s="24"/>
    </row>
    <row r="58" spans="1:25" ht="14.4" thickBot="1" x14ac:dyDescent="0.35">
      <c r="A58" s="138" t="s">
        <v>117</v>
      </c>
      <c r="B58" s="63" t="s">
        <v>118</v>
      </c>
      <c r="C58" s="54"/>
      <c r="D58" s="55"/>
      <c r="E58" s="56"/>
      <c r="F58" s="57"/>
      <c r="G58" s="58"/>
      <c r="H58" s="58">
        <v>0</v>
      </c>
      <c r="I58" s="58"/>
      <c r="J58" s="58"/>
      <c r="K58" s="58"/>
      <c r="L58" s="286"/>
      <c r="M58" s="287"/>
      <c r="N58" s="288"/>
      <c r="O58" s="58"/>
      <c r="P58" s="58"/>
      <c r="Q58" s="58"/>
      <c r="R58" s="58"/>
      <c r="S58" s="58"/>
      <c r="T58" s="58"/>
      <c r="U58" s="58"/>
      <c r="V58" s="59"/>
      <c r="W58" s="93">
        <v>10000000</v>
      </c>
      <c r="X58" s="161">
        <f>SUM(W58)</f>
        <v>10000000</v>
      </c>
      <c r="Y58" s="24"/>
    </row>
    <row r="59" spans="1:25" x14ac:dyDescent="0.3">
      <c r="A59" s="127"/>
      <c r="B59" s="20"/>
      <c r="C59" s="21"/>
      <c r="D59" s="19"/>
      <c r="E59" s="31"/>
      <c r="F59" s="32"/>
      <c r="G59" s="33"/>
      <c r="H59" s="33"/>
      <c r="I59" s="33"/>
      <c r="J59" s="33"/>
      <c r="K59" s="33"/>
      <c r="L59" s="289"/>
      <c r="M59" s="290"/>
      <c r="N59" s="291"/>
      <c r="O59" s="33"/>
      <c r="P59" s="33"/>
      <c r="Q59" s="33"/>
      <c r="R59" s="33"/>
      <c r="S59" s="33"/>
      <c r="T59" s="33"/>
      <c r="U59" s="33"/>
      <c r="V59" s="12"/>
      <c r="W59" s="90"/>
      <c r="X59" s="161"/>
      <c r="Y59" s="24"/>
    </row>
    <row r="60" spans="1:25" ht="14.4" thickBot="1" x14ac:dyDescent="0.35">
      <c r="A60" s="140"/>
      <c r="B60" s="141"/>
      <c r="C60" s="142"/>
      <c r="D60" s="143" t="s">
        <v>125</v>
      </c>
      <c r="E60" s="144">
        <f t="shared" ref="E60:M60" si="2">SUM(E3:E59)</f>
        <v>0</v>
      </c>
      <c r="F60" s="145">
        <f t="shared" si="2"/>
        <v>0</v>
      </c>
      <c r="G60" s="145">
        <f t="shared" si="2"/>
        <v>0</v>
      </c>
      <c r="H60" s="145">
        <f t="shared" si="2"/>
        <v>17020000</v>
      </c>
      <c r="I60" s="145">
        <f t="shared" si="2"/>
        <v>18930000</v>
      </c>
      <c r="J60" s="145">
        <f t="shared" si="2"/>
        <v>14850000</v>
      </c>
      <c r="K60" s="145">
        <f t="shared" si="2"/>
        <v>0</v>
      </c>
      <c r="L60" s="145">
        <f t="shared" si="2"/>
        <v>112100992</v>
      </c>
      <c r="M60" s="145">
        <f t="shared" si="2"/>
        <v>0</v>
      </c>
      <c r="N60" s="145">
        <f t="shared" ref="N60:V60" si="3">SUM(N3:N59)</f>
        <v>0</v>
      </c>
      <c r="O60" s="145">
        <f t="shared" si="3"/>
        <v>13962543</v>
      </c>
      <c r="P60" s="145">
        <f t="shared" si="3"/>
        <v>300000</v>
      </c>
      <c r="Q60" s="145">
        <f t="shared" si="3"/>
        <v>4000000</v>
      </c>
      <c r="R60" s="145">
        <f t="shared" si="3"/>
        <v>2050000</v>
      </c>
      <c r="S60" s="145">
        <f t="shared" si="3"/>
        <v>4986465</v>
      </c>
      <c r="T60" s="145">
        <f t="shared" si="3"/>
        <v>15000000</v>
      </c>
      <c r="U60" s="145">
        <f t="shared" si="3"/>
        <v>26900000</v>
      </c>
      <c r="V60" s="145">
        <f t="shared" si="3"/>
        <v>600000</v>
      </c>
      <c r="W60" s="166">
        <f>SUM(W3:W58)</f>
        <v>243310145</v>
      </c>
      <c r="X60" s="165"/>
      <c r="Y60" s="24"/>
    </row>
    <row r="61" spans="1:25" ht="15" thickTop="1" thickBot="1" x14ac:dyDescent="0.35">
      <c r="D61" s="174" t="s">
        <v>138</v>
      </c>
      <c r="E61" s="175"/>
      <c r="F61" s="175"/>
      <c r="G61" s="175"/>
      <c r="H61" s="175">
        <v>17270000</v>
      </c>
      <c r="I61" s="175">
        <v>16680000</v>
      </c>
      <c r="J61" s="175"/>
      <c r="K61" s="175"/>
      <c r="L61" s="175">
        <v>111658132</v>
      </c>
      <c r="M61" s="175"/>
      <c r="N61" s="175"/>
      <c r="O61" s="175">
        <f>14703503</f>
        <v>14703503</v>
      </c>
      <c r="P61" s="175"/>
      <c r="Q61" s="175">
        <v>4000000</v>
      </c>
      <c r="R61" s="175">
        <v>2050000</v>
      </c>
      <c r="S61" s="175">
        <v>4661365</v>
      </c>
      <c r="T61" s="175"/>
      <c r="U61" s="175"/>
      <c r="V61" s="175"/>
      <c r="W61" s="173"/>
      <c r="X61" s="70"/>
    </row>
    <row r="62" spans="1:25" s="176" customFormat="1" ht="15" thickTop="1" thickBot="1" x14ac:dyDescent="0.35">
      <c r="C62" s="177"/>
      <c r="D62" s="178" t="s">
        <v>139</v>
      </c>
      <c r="E62" s="179"/>
      <c r="F62" s="179"/>
      <c r="G62" s="179"/>
      <c r="H62" s="182">
        <f>-250000/H61</f>
        <v>-1.4475969889982629E-2</v>
      </c>
      <c r="I62" s="179">
        <f>(I60-I61)/I61</f>
        <v>0.13489208633093525</v>
      </c>
      <c r="J62" s="179"/>
      <c r="K62" s="179"/>
      <c r="L62" s="179">
        <f>(L60-L61)/L61</f>
        <v>3.9662135848735139E-3</v>
      </c>
      <c r="M62" s="179"/>
      <c r="N62" s="179"/>
      <c r="O62" s="179">
        <f>(O60-O61)/O61</f>
        <v>-5.0393433455959438E-2</v>
      </c>
      <c r="P62" s="179"/>
      <c r="Q62" s="179">
        <f>-(Q61-Q60)/Q61</f>
        <v>0</v>
      </c>
      <c r="R62" s="179">
        <f>(R61-R60)/R61</f>
        <v>0</v>
      </c>
      <c r="S62" s="179">
        <f>(S60-S61)/S61</f>
        <v>6.9743519333929013E-2</v>
      </c>
      <c r="T62" s="179"/>
      <c r="U62" s="179"/>
      <c r="V62" s="179"/>
      <c r="W62" s="180"/>
      <c r="X62" s="181"/>
    </row>
    <row r="63" spans="1:25" ht="14.4" thickTop="1" x14ac:dyDescent="0.3">
      <c r="X63" s="70"/>
    </row>
    <row r="64" spans="1:25" x14ac:dyDescent="0.3">
      <c r="X64" s="70"/>
    </row>
    <row r="65" spans="24:24" x14ac:dyDescent="0.3">
      <c r="X65" s="70"/>
    </row>
    <row r="66" spans="24:24" x14ac:dyDescent="0.3">
      <c r="X66" s="70"/>
    </row>
    <row r="67" spans="24:24" x14ac:dyDescent="0.3">
      <c r="X67" s="70"/>
    </row>
    <row r="68" spans="24:24" x14ac:dyDescent="0.3">
      <c r="X68" s="70"/>
    </row>
    <row r="69" spans="24:24" x14ac:dyDescent="0.3">
      <c r="X69" s="70"/>
    </row>
    <row r="70" spans="24:24" x14ac:dyDescent="0.3">
      <c r="X70" s="70"/>
    </row>
    <row r="71" spans="24:24" x14ac:dyDescent="0.3">
      <c r="X71" s="70"/>
    </row>
    <row r="72" spans="24:24" x14ac:dyDescent="0.3">
      <c r="X72" s="70"/>
    </row>
    <row r="73" spans="24:24" x14ac:dyDescent="0.3">
      <c r="X73" s="70"/>
    </row>
    <row r="74" spans="24:24" x14ac:dyDescent="0.3">
      <c r="X74" s="70"/>
    </row>
    <row r="75" spans="24:24" x14ac:dyDescent="0.3">
      <c r="X75" s="70"/>
    </row>
    <row r="76" spans="24:24" x14ac:dyDescent="0.3">
      <c r="X76" s="70"/>
    </row>
    <row r="77" spans="24:24" x14ac:dyDescent="0.3">
      <c r="X77" s="70"/>
    </row>
    <row r="78" spans="24:24" x14ac:dyDescent="0.3">
      <c r="X78" s="70"/>
    </row>
    <row r="79" spans="24:24" x14ac:dyDescent="0.3">
      <c r="X79" s="70"/>
    </row>
    <row r="80" spans="24:24" x14ac:dyDescent="0.3">
      <c r="X80" s="70"/>
    </row>
    <row r="81" spans="24:24" x14ac:dyDescent="0.3">
      <c r="X81" s="70"/>
    </row>
    <row r="82" spans="24:24" x14ac:dyDescent="0.3">
      <c r="X82" s="70"/>
    </row>
    <row r="83" spans="24:24" x14ac:dyDescent="0.3">
      <c r="X83" s="70"/>
    </row>
    <row r="84" spans="24:24" x14ac:dyDescent="0.3">
      <c r="X84" s="70"/>
    </row>
    <row r="85" spans="24:24" x14ac:dyDescent="0.3">
      <c r="X85" s="70"/>
    </row>
    <row r="86" spans="24:24" x14ac:dyDescent="0.3">
      <c r="X86" s="70"/>
    </row>
    <row r="87" spans="24:24" x14ac:dyDescent="0.3">
      <c r="X87" s="70"/>
    </row>
    <row r="88" spans="24:24" x14ac:dyDescent="0.3">
      <c r="X88" s="70"/>
    </row>
    <row r="89" spans="24:24" x14ac:dyDescent="0.3">
      <c r="X89" s="70"/>
    </row>
    <row r="90" spans="24:24" x14ac:dyDescent="0.3">
      <c r="X90" s="70"/>
    </row>
    <row r="91" spans="24:24" x14ac:dyDescent="0.3">
      <c r="X91" s="70"/>
    </row>
    <row r="92" spans="24:24" x14ac:dyDescent="0.3">
      <c r="X92" s="70"/>
    </row>
    <row r="93" spans="24:24" x14ac:dyDescent="0.3">
      <c r="X93" s="70"/>
    </row>
    <row r="94" spans="24:24" x14ac:dyDescent="0.3">
      <c r="X94" s="70"/>
    </row>
    <row r="95" spans="24:24" x14ac:dyDescent="0.3">
      <c r="X95" s="70"/>
    </row>
    <row r="96" spans="24:24" x14ac:dyDescent="0.3">
      <c r="X96" s="70"/>
    </row>
    <row r="97" spans="24:24" x14ac:dyDescent="0.3">
      <c r="X97" s="70"/>
    </row>
    <row r="98" spans="24:24" x14ac:dyDescent="0.3">
      <c r="X98" s="70"/>
    </row>
    <row r="99" spans="24:24" x14ac:dyDescent="0.3">
      <c r="X99" s="70"/>
    </row>
    <row r="100" spans="24:24" x14ac:dyDescent="0.3">
      <c r="X100" s="70"/>
    </row>
    <row r="101" spans="24:24" x14ac:dyDescent="0.3">
      <c r="X101" s="70"/>
    </row>
    <row r="102" spans="24:24" x14ac:dyDescent="0.3">
      <c r="X102" s="70"/>
    </row>
    <row r="103" spans="24:24" x14ac:dyDescent="0.3">
      <c r="X103" s="70"/>
    </row>
    <row r="104" spans="24:24" x14ac:dyDescent="0.3">
      <c r="X104" s="70"/>
    </row>
    <row r="105" spans="24:24" x14ac:dyDescent="0.3">
      <c r="X105" s="70"/>
    </row>
    <row r="106" spans="24:24" x14ac:dyDescent="0.3">
      <c r="X106" s="70"/>
    </row>
    <row r="107" spans="24:24" x14ac:dyDescent="0.3">
      <c r="X107" s="70"/>
    </row>
    <row r="108" spans="24:24" x14ac:dyDescent="0.3">
      <c r="X108" s="70"/>
    </row>
    <row r="109" spans="24:24" x14ac:dyDescent="0.3">
      <c r="X109" s="70"/>
    </row>
    <row r="110" spans="24:24" x14ac:dyDescent="0.3">
      <c r="X110" s="70"/>
    </row>
    <row r="111" spans="24:24" x14ac:dyDescent="0.3">
      <c r="X111" s="70"/>
    </row>
    <row r="112" spans="24:24" x14ac:dyDescent="0.3">
      <c r="X112" s="70"/>
    </row>
    <row r="113" spans="24:24" x14ac:dyDescent="0.3">
      <c r="X113" s="70"/>
    </row>
    <row r="114" spans="24:24" x14ac:dyDescent="0.3">
      <c r="X114" s="70"/>
    </row>
    <row r="115" spans="24:24" x14ac:dyDescent="0.3">
      <c r="X115" s="70"/>
    </row>
    <row r="116" spans="24:24" x14ac:dyDescent="0.3">
      <c r="X116" s="70"/>
    </row>
    <row r="117" spans="24:24" x14ac:dyDescent="0.3">
      <c r="X117" s="70"/>
    </row>
    <row r="118" spans="24:24" x14ac:dyDescent="0.3">
      <c r="X118" s="70"/>
    </row>
    <row r="119" spans="24:24" x14ac:dyDescent="0.3">
      <c r="X119" s="70"/>
    </row>
    <row r="120" spans="24:24" x14ac:dyDescent="0.3">
      <c r="X120" s="70"/>
    </row>
    <row r="121" spans="24:24" x14ac:dyDescent="0.3">
      <c r="X121" s="70"/>
    </row>
    <row r="122" spans="24:24" x14ac:dyDescent="0.3">
      <c r="X122" s="70"/>
    </row>
    <row r="123" spans="24:24" x14ac:dyDescent="0.3">
      <c r="X123" s="70"/>
    </row>
    <row r="124" spans="24:24" x14ac:dyDescent="0.3">
      <c r="X124" s="70"/>
    </row>
    <row r="125" spans="24:24" x14ac:dyDescent="0.3">
      <c r="X125" s="70"/>
    </row>
    <row r="126" spans="24:24" x14ac:dyDescent="0.3">
      <c r="X126" s="70"/>
    </row>
    <row r="127" spans="24:24" x14ac:dyDescent="0.3">
      <c r="X127" s="70"/>
    </row>
    <row r="128" spans="24:24" x14ac:dyDescent="0.3">
      <c r="X128" s="70"/>
    </row>
    <row r="129" spans="24:24" x14ac:dyDescent="0.3">
      <c r="X129" s="70"/>
    </row>
    <row r="130" spans="24:24" x14ac:dyDescent="0.3">
      <c r="X130" s="70"/>
    </row>
    <row r="131" spans="24:24" x14ac:dyDescent="0.3">
      <c r="X131" s="70"/>
    </row>
    <row r="132" spans="24:24" x14ac:dyDescent="0.3">
      <c r="X132" s="70"/>
    </row>
    <row r="133" spans="24:24" x14ac:dyDescent="0.3">
      <c r="X133" s="70"/>
    </row>
    <row r="134" spans="24:24" x14ac:dyDescent="0.3">
      <c r="X134" s="70"/>
    </row>
    <row r="135" spans="24:24" x14ac:dyDescent="0.3">
      <c r="X135" s="70"/>
    </row>
    <row r="136" spans="24:24" x14ac:dyDescent="0.3">
      <c r="X136" s="70"/>
    </row>
    <row r="137" spans="24:24" x14ac:dyDescent="0.3">
      <c r="X137" s="70"/>
    </row>
    <row r="138" spans="24:24" x14ac:dyDescent="0.3">
      <c r="X138" s="70"/>
    </row>
    <row r="139" spans="24:24" x14ac:dyDescent="0.3">
      <c r="X139" s="70"/>
    </row>
    <row r="140" spans="24:24" x14ac:dyDescent="0.3">
      <c r="X140" s="70"/>
    </row>
    <row r="141" spans="24:24" x14ac:dyDescent="0.3">
      <c r="X141" s="70"/>
    </row>
    <row r="142" spans="24:24" x14ac:dyDescent="0.3">
      <c r="X142" s="70"/>
    </row>
    <row r="143" spans="24:24" x14ac:dyDescent="0.3">
      <c r="X143" s="70"/>
    </row>
    <row r="144" spans="24:24" x14ac:dyDescent="0.3">
      <c r="X144" s="70"/>
    </row>
    <row r="145" spans="24:24" x14ac:dyDescent="0.3">
      <c r="X145" s="70"/>
    </row>
    <row r="146" spans="24:24" x14ac:dyDescent="0.3">
      <c r="X146" s="70"/>
    </row>
    <row r="147" spans="24:24" x14ac:dyDescent="0.3">
      <c r="X147" s="70"/>
    </row>
    <row r="148" spans="24:24" x14ac:dyDescent="0.3">
      <c r="X148" s="70"/>
    </row>
    <row r="149" spans="24:24" x14ac:dyDescent="0.3">
      <c r="X149" s="70"/>
    </row>
    <row r="150" spans="24:24" x14ac:dyDescent="0.3">
      <c r="X150" s="70"/>
    </row>
    <row r="151" spans="24:24" x14ac:dyDescent="0.3">
      <c r="X151" s="70"/>
    </row>
    <row r="152" spans="24:24" x14ac:dyDescent="0.3">
      <c r="X152" s="70"/>
    </row>
    <row r="153" spans="24:24" x14ac:dyDescent="0.3">
      <c r="X153" s="70"/>
    </row>
    <row r="154" spans="24:24" x14ac:dyDescent="0.3">
      <c r="X154" s="70"/>
    </row>
    <row r="155" spans="24:24" x14ac:dyDescent="0.3">
      <c r="X155" s="70"/>
    </row>
    <row r="156" spans="24:24" x14ac:dyDescent="0.3">
      <c r="X156" s="70"/>
    </row>
    <row r="157" spans="24:24" x14ac:dyDescent="0.3">
      <c r="X157" s="70"/>
    </row>
    <row r="158" spans="24:24" x14ac:dyDescent="0.3">
      <c r="X158" s="70"/>
    </row>
    <row r="159" spans="24:24" x14ac:dyDescent="0.3">
      <c r="X159" s="70"/>
    </row>
    <row r="160" spans="24:24" x14ac:dyDescent="0.3">
      <c r="X160" s="70"/>
    </row>
    <row r="161" spans="24:24" x14ac:dyDescent="0.3">
      <c r="X161" s="70"/>
    </row>
    <row r="162" spans="24:24" x14ac:dyDescent="0.3">
      <c r="X162" s="70"/>
    </row>
    <row r="163" spans="24:24" x14ac:dyDescent="0.3">
      <c r="X163" s="70"/>
    </row>
    <row r="164" spans="24:24" x14ac:dyDescent="0.3">
      <c r="X164" s="70"/>
    </row>
    <row r="165" spans="24:24" x14ac:dyDescent="0.3">
      <c r="X165" s="70"/>
    </row>
    <row r="166" spans="24:24" x14ac:dyDescent="0.3">
      <c r="X166" s="70"/>
    </row>
    <row r="167" spans="24:24" x14ac:dyDescent="0.3">
      <c r="X167" s="70"/>
    </row>
    <row r="168" spans="24:24" x14ac:dyDescent="0.3">
      <c r="X168" s="70"/>
    </row>
    <row r="169" spans="24:24" x14ac:dyDescent="0.3">
      <c r="X169" s="70"/>
    </row>
    <row r="170" spans="24:24" x14ac:dyDescent="0.3">
      <c r="X170" s="70"/>
    </row>
    <row r="171" spans="24:24" x14ac:dyDescent="0.3">
      <c r="X171" s="70"/>
    </row>
    <row r="172" spans="24:24" x14ac:dyDescent="0.3">
      <c r="X172" s="70"/>
    </row>
    <row r="173" spans="24:24" x14ac:dyDescent="0.3">
      <c r="X173" s="70"/>
    </row>
    <row r="174" spans="24:24" x14ac:dyDescent="0.3">
      <c r="X174" s="70"/>
    </row>
    <row r="175" spans="24:24" x14ac:dyDescent="0.3">
      <c r="X175" s="70"/>
    </row>
    <row r="176" spans="24:24" x14ac:dyDescent="0.3">
      <c r="X176" s="70"/>
    </row>
    <row r="177" spans="24:24" x14ac:dyDescent="0.3">
      <c r="X177" s="70"/>
    </row>
    <row r="178" spans="24:24" x14ac:dyDescent="0.3">
      <c r="X178" s="70"/>
    </row>
    <row r="179" spans="24:24" x14ac:dyDescent="0.3">
      <c r="X179" s="70"/>
    </row>
    <row r="180" spans="24:24" x14ac:dyDescent="0.3">
      <c r="X180" s="70"/>
    </row>
    <row r="181" spans="24:24" x14ac:dyDescent="0.3">
      <c r="X181" s="70"/>
    </row>
    <row r="182" spans="24:24" x14ac:dyDescent="0.3">
      <c r="X182" s="70"/>
    </row>
    <row r="183" spans="24:24" x14ac:dyDescent="0.3">
      <c r="X183" s="70"/>
    </row>
    <row r="184" spans="24:24" x14ac:dyDescent="0.3">
      <c r="X184" s="70"/>
    </row>
    <row r="185" spans="24:24" x14ac:dyDescent="0.3">
      <c r="X185" s="70"/>
    </row>
    <row r="186" spans="24:24" x14ac:dyDescent="0.3">
      <c r="X186" s="70"/>
    </row>
    <row r="187" spans="24:24" x14ac:dyDescent="0.3">
      <c r="X187" s="70"/>
    </row>
    <row r="188" spans="24:24" x14ac:dyDescent="0.3">
      <c r="X188" s="70"/>
    </row>
    <row r="189" spans="24:24" x14ac:dyDescent="0.3">
      <c r="X189" s="70"/>
    </row>
    <row r="190" spans="24:24" x14ac:dyDescent="0.3">
      <c r="X190" s="70"/>
    </row>
    <row r="191" spans="24:24" x14ac:dyDescent="0.3">
      <c r="X191" s="70"/>
    </row>
    <row r="192" spans="24:24" x14ac:dyDescent="0.3">
      <c r="X192" s="70"/>
    </row>
    <row r="193" spans="24:24" x14ac:dyDescent="0.3">
      <c r="X193" s="70"/>
    </row>
    <row r="194" spans="24:24" x14ac:dyDescent="0.3">
      <c r="X194" s="70"/>
    </row>
    <row r="195" spans="24:24" x14ac:dyDescent="0.3">
      <c r="X195" s="70"/>
    </row>
    <row r="196" spans="24:24" x14ac:dyDescent="0.3">
      <c r="X196" s="70"/>
    </row>
    <row r="197" spans="24:24" x14ac:dyDescent="0.3">
      <c r="X197" s="70"/>
    </row>
    <row r="198" spans="24:24" x14ac:dyDescent="0.3">
      <c r="X198" s="70"/>
    </row>
    <row r="199" spans="24:24" x14ac:dyDescent="0.3">
      <c r="X199" s="70"/>
    </row>
    <row r="200" spans="24:24" x14ac:dyDescent="0.3">
      <c r="X200" s="70"/>
    </row>
    <row r="201" spans="24:24" x14ac:dyDescent="0.3">
      <c r="X201" s="70"/>
    </row>
    <row r="202" spans="24:24" x14ac:dyDescent="0.3">
      <c r="X202" s="70"/>
    </row>
    <row r="203" spans="24:24" x14ac:dyDescent="0.3">
      <c r="X203" s="70"/>
    </row>
    <row r="204" spans="24:24" x14ac:dyDescent="0.3">
      <c r="X204" s="70"/>
    </row>
    <row r="205" spans="24:24" x14ac:dyDescent="0.3">
      <c r="X205" s="70"/>
    </row>
    <row r="206" spans="24:24" x14ac:dyDescent="0.3">
      <c r="X206" s="70"/>
    </row>
    <row r="207" spans="24:24" x14ac:dyDescent="0.3">
      <c r="X207" s="70"/>
    </row>
    <row r="208" spans="24:24" x14ac:dyDescent="0.3">
      <c r="X208" s="70"/>
    </row>
    <row r="209" spans="24:24" x14ac:dyDescent="0.3">
      <c r="X209" s="70"/>
    </row>
    <row r="210" spans="24:24" x14ac:dyDescent="0.3">
      <c r="X210" s="70"/>
    </row>
    <row r="211" spans="24:24" x14ac:dyDescent="0.3">
      <c r="X211" s="70"/>
    </row>
    <row r="212" spans="24:24" x14ac:dyDescent="0.3">
      <c r="X212" s="70"/>
    </row>
    <row r="213" spans="24:24" x14ac:dyDescent="0.3">
      <c r="X213" s="70"/>
    </row>
    <row r="214" spans="24:24" x14ac:dyDescent="0.3">
      <c r="X214" s="70"/>
    </row>
    <row r="215" spans="24:24" x14ac:dyDescent="0.3">
      <c r="X215" s="70"/>
    </row>
    <row r="216" spans="24:24" x14ac:dyDescent="0.3">
      <c r="X216" s="70"/>
    </row>
    <row r="217" spans="24:24" x14ac:dyDescent="0.3">
      <c r="X217" s="70"/>
    </row>
    <row r="218" spans="24:24" x14ac:dyDescent="0.3">
      <c r="X218" s="70"/>
    </row>
    <row r="219" spans="24:24" x14ac:dyDescent="0.3">
      <c r="X219" s="70"/>
    </row>
    <row r="220" spans="24:24" x14ac:dyDescent="0.3">
      <c r="X220" s="70"/>
    </row>
    <row r="221" spans="24:24" x14ac:dyDescent="0.3">
      <c r="X221" s="70"/>
    </row>
    <row r="222" spans="24:24" x14ac:dyDescent="0.3">
      <c r="X222" s="70"/>
    </row>
    <row r="223" spans="24:24" x14ac:dyDescent="0.3">
      <c r="X223" s="70"/>
    </row>
    <row r="224" spans="24:24" x14ac:dyDescent="0.3">
      <c r="X224" s="70"/>
    </row>
    <row r="225" spans="24:24" x14ac:dyDescent="0.3">
      <c r="X225" s="70"/>
    </row>
    <row r="226" spans="24:24" x14ac:dyDescent="0.3">
      <c r="X226" s="70"/>
    </row>
    <row r="227" spans="24:24" x14ac:dyDescent="0.3">
      <c r="X227" s="70"/>
    </row>
    <row r="228" spans="24:24" x14ac:dyDescent="0.3">
      <c r="X228" s="70"/>
    </row>
    <row r="229" spans="24:24" x14ac:dyDescent="0.3">
      <c r="X229" s="70"/>
    </row>
    <row r="230" spans="24:24" x14ac:dyDescent="0.3">
      <c r="X230" s="70"/>
    </row>
    <row r="231" spans="24:24" x14ac:dyDescent="0.3">
      <c r="X231" s="70"/>
    </row>
    <row r="232" spans="24:24" x14ac:dyDescent="0.3">
      <c r="X232" s="70"/>
    </row>
    <row r="233" spans="24:24" x14ac:dyDescent="0.3">
      <c r="X233" s="70"/>
    </row>
    <row r="234" spans="24:24" x14ac:dyDescent="0.3">
      <c r="X234" s="70"/>
    </row>
    <row r="235" spans="24:24" x14ac:dyDescent="0.3">
      <c r="X235" s="70"/>
    </row>
    <row r="236" spans="24:24" x14ac:dyDescent="0.3">
      <c r="X236" s="70"/>
    </row>
    <row r="237" spans="24:24" x14ac:dyDescent="0.3">
      <c r="X237" s="70"/>
    </row>
    <row r="238" spans="24:24" x14ac:dyDescent="0.3">
      <c r="X238" s="70"/>
    </row>
    <row r="239" spans="24:24" x14ac:dyDescent="0.3">
      <c r="X239" s="70"/>
    </row>
    <row r="240" spans="24:24" x14ac:dyDescent="0.3">
      <c r="X240" s="70"/>
    </row>
    <row r="241" spans="24:24" x14ac:dyDescent="0.3">
      <c r="X241" s="70"/>
    </row>
    <row r="242" spans="24:24" x14ac:dyDescent="0.3">
      <c r="X242" s="70"/>
    </row>
    <row r="243" spans="24:24" x14ac:dyDescent="0.3">
      <c r="X243" s="70"/>
    </row>
    <row r="244" spans="24:24" x14ac:dyDescent="0.3">
      <c r="X244" s="70"/>
    </row>
    <row r="245" spans="24:24" x14ac:dyDescent="0.3">
      <c r="X245" s="70"/>
    </row>
    <row r="246" spans="24:24" x14ac:dyDescent="0.3">
      <c r="X246" s="70"/>
    </row>
    <row r="247" spans="24:24" x14ac:dyDescent="0.3">
      <c r="X247" s="70"/>
    </row>
    <row r="248" spans="24:24" x14ac:dyDescent="0.3">
      <c r="X248" s="70"/>
    </row>
    <row r="249" spans="24:24" x14ac:dyDescent="0.3">
      <c r="X249" s="70"/>
    </row>
    <row r="250" spans="24:24" x14ac:dyDescent="0.3">
      <c r="X250" s="70"/>
    </row>
    <row r="251" spans="24:24" x14ac:dyDescent="0.3">
      <c r="X251" s="70"/>
    </row>
    <row r="252" spans="24:24" x14ac:dyDescent="0.3">
      <c r="X252" s="70"/>
    </row>
    <row r="253" spans="24:24" x14ac:dyDescent="0.3">
      <c r="X253" s="70"/>
    </row>
    <row r="254" spans="24:24" x14ac:dyDescent="0.3">
      <c r="X254" s="70"/>
    </row>
    <row r="255" spans="24:24" x14ac:dyDescent="0.3">
      <c r="X255" s="70"/>
    </row>
    <row r="256" spans="24:24" x14ac:dyDescent="0.3">
      <c r="X256" s="70"/>
    </row>
    <row r="257" spans="24:24" x14ac:dyDescent="0.3">
      <c r="X257" s="70"/>
    </row>
    <row r="258" spans="24:24" x14ac:dyDescent="0.3">
      <c r="X258" s="70"/>
    </row>
    <row r="259" spans="24:24" x14ac:dyDescent="0.3">
      <c r="X259" s="70"/>
    </row>
    <row r="260" spans="24:24" x14ac:dyDescent="0.3">
      <c r="X260" s="70"/>
    </row>
    <row r="261" spans="24:24" x14ac:dyDescent="0.3">
      <c r="X261" s="70"/>
    </row>
    <row r="262" spans="24:24" x14ac:dyDescent="0.3">
      <c r="X262" s="70"/>
    </row>
    <row r="263" spans="24:24" x14ac:dyDescent="0.3">
      <c r="X263" s="70"/>
    </row>
    <row r="264" spans="24:24" x14ac:dyDescent="0.3">
      <c r="X264" s="70"/>
    </row>
    <row r="265" spans="24:24" x14ac:dyDescent="0.3">
      <c r="X265" s="70"/>
    </row>
    <row r="266" spans="24:24" x14ac:dyDescent="0.3">
      <c r="X266" s="70"/>
    </row>
    <row r="267" spans="24:24" x14ac:dyDescent="0.3">
      <c r="X267" s="70"/>
    </row>
    <row r="268" spans="24:24" x14ac:dyDescent="0.3">
      <c r="X268" s="70"/>
    </row>
    <row r="269" spans="24:24" x14ac:dyDescent="0.3">
      <c r="X269" s="70"/>
    </row>
    <row r="270" spans="24:24" x14ac:dyDescent="0.3">
      <c r="X270" s="70"/>
    </row>
    <row r="271" spans="24:24" x14ac:dyDescent="0.3">
      <c r="X271" s="70"/>
    </row>
    <row r="272" spans="24:24" x14ac:dyDescent="0.3">
      <c r="X272" s="70"/>
    </row>
    <row r="273" spans="24:24" x14ac:dyDescent="0.3">
      <c r="X273" s="70"/>
    </row>
    <row r="274" spans="24:24" x14ac:dyDescent="0.3">
      <c r="X274" s="70"/>
    </row>
    <row r="275" spans="24:24" x14ac:dyDescent="0.3">
      <c r="X275" s="70"/>
    </row>
    <row r="276" spans="24:24" x14ac:dyDescent="0.3">
      <c r="X276" s="70"/>
    </row>
    <row r="277" spans="24:24" x14ac:dyDescent="0.3">
      <c r="X277" s="70"/>
    </row>
    <row r="278" spans="24:24" x14ac:dyDescent="0.3">
      <c r="X278" s="70"/>
    </row>
    <row r="279" spans="24:24" x14ac:dyDescent="0.3">
      <c r="X279" s="70"/>
    </row>
    <row r="280" spans="24:24" x14ac:dyDescent="0.3">
      <c r="X280" s="70"/>
    </row>
    <row r="281" spans="24:24" x14ac:dyDescent="0.3">
      <c r="X281" s="70"/>
    </row>
    <row r="282" spans="24:24" x14ac:dyDescent="0.3">
      <c r="X282" s="70"/>
    </row>
    <row r="283" spans="24:24" x14ac:dyDescent="0.3">
      <c r="X283" s="70"/>
    </row>
    <row r="284" spans="24:24" x14ac:dyDescent="0.3">
      <c r="X284" s="70"/>
    </row>
    <row r="285" spans="24:24" x14ac:dyDescent="0.3">
      <c r="X285" s="70"/>
    </row>
    <row r="286" spans="24:24" x14ac:dyDescent="0.3">
      <c r="X286" s="70"/>
    </row>
    <row r="287" spans="24:24" x14ac:dyDescent="0.3">
      <c r="X287" s="70"/>
    </row>
    <row r="288" spans="24:24" x14ac:dyDescent="0.3">
      <c r="X288" s="70"/>
    </row>
    <row r="289" spans="24:24" x14ac:dyDescent="0.3">
      <c r="X289" s="70"/>
    </row>
    <row r="290" spans="24:24" x14ac:dyDescent="0.3">
      <c r="X290" s="70"/>
    </row>
    <row r="291" spans="24:24" x14ac:dyDescent="0.3">
      <c r="X291" s="70"/>
    </row>
    <row r="292" spans="24:24" x14ac:dyDescent="0.3">
      <c r="X292" s="70"/>
    </row>
    <row r="293" spans="24:24" x14ac:dyDescent="0.3">
      <c r="X293" s="70"/>
    </row>
    <row r="294" spans="24:24" x14ac:dyDescent="0.3">
      <c r="X294" s="70"/>
    </row>
    <row r="295" spans="24:24" x14ac:dyDescent="0.3">
      <c r="X295" s="70"/>
    </row>
    <row r="296" spans="24:24" x14ac:dyDescent="0.3">
      <c r="X296" s="70"/>
    </row>
    <row r="297" spans="24:24" x14ac:dyDescent="0.3">
      <c r="X297" s="70"/>
    </row>
    <row r="298" spans="24:24" x14ac:dyDescent="0.3">
      <c r="X298" s="70"/>
    </row>
    <row r="299" spans="24:24" x14ac:dyDescent="0.3">
      <c r="X299" s="70"/>
    </row>
    <row r="300" spans="24:24" x14ac:dyDescent="0.3">
      <c r="X300" s="70"/>
    </row>
    <row r="301" spans="24:24" x14ac:dyDescent="0.3">
      <c r="X301" s="70"/>
    </row>
    <row r="302" spans="24:24" x14ac:dyDescent="0.3">
      <c r="X302" s="70"/>
    </row>
    <row r="303" spans="24:24" x14ac:dyDescent="0.3">
      <c r="X303" s="70"/>
    </row>
    <row r="304" spans="24:24" x14ac:dyDescent="0.3">
      <c r="X304" s="70"/>
    </row>
    <row r="305" spans="24:24" x14ac:dyDescent="0.3">
      <c r="X305" s="70"/>
    </row>
    <row r="306" spans="24:24" x14ac:dyDescent="0.3">
      <c r="X306" s="70"/>
    </row>
    <row r="307" spans="24:24" x14ac:dyDescent="0.3">
      <c r="X307" s="70"/>
    </row>
    <row r="308" spans="24:24" x14ac:dyDescent="0.3">
      <c r="X308" s="70"/>
    </row>
    <row r="309" spans="24:24" x14ac:dyDescent="0.3">
      <c r="X309" s="70"/>
    </row>
    <row r="310" spans="24:24" x14ac:dyDescent="0.3">
      <c r="X310" s="70"/>
    </row>
    <row r="311" spans="24:24" x14ac:dyDescent="0.3">
      <c r="X311" s="70"/>
    </row>
    <row r="312" spans="24:24" x14ac:dyDescent="0.3">
      <c r="X312" s="70"/>
    </row>
    <row r="313" spans="24:24" x14ac:dyDescent="0.3">
      <c r="X313" s="70"/>
    </row>
    <row r="314" spans="24:24" x14ac:dyDescent="0.3">
      <c r="X314" s="70"/>
    </row>
    <row r="315" spans="24:24" x14ac:dyDescent="0.3">
      <c r="X315" s="70"/>
    </row>
    <row r="316" spans="24:24" x14ac:dyDescent="0.3">
      <c r="X316" s="70"/>
    </row>
    <row r="317" spans="24:24" x14ac:dyDescent="0.3">
      <c r="X317" s="70"/>
    </row>
    <row r="318" spans="24:24" x14ac:dyDescent="0.3">
      <c r="X318" s="70"/>
    </row>
    <row r="319" spans="24:24" x14ac:dyDescent="0.3">
      <c r="X319" s="70"/>
    </row>
    <row r="320" spans="24:24" x14ac:dyDescent="0.3">
      <c r="X320" s="70"/>
    </row>
    <row r="321" spans="24:24" x14ac:dyDescent="0.3">
      <c r="X321" s="70"/>
    </row>
    <row r="322" spans="24:24" x14ac:dyDescent="0.3">
      <c r="X322" s="70"/>
    </row>
    <row r="323" spans="24:24" x14ac:dyDescent="0.3">
      <c r="X323" s="70"/>
    </row>
    <row r="324" spans="24:24" x14ac:dyDescent="0.3">
      <c r="X324" s="70"/>
    </row>
    <row r="325" spans="24:24" x14ac:dyDescent="0.3">
      <c r="X325" s="70"/>
    </row>
    <row r="326" spans="24:24" x14ac:dyDescent="0.3">
      <c r="X326" s="70"/>
    </row>
    <row r="327" spans="24:24" x14ac:dyDescent="0.3">
      <c r="X327" s="70"/>
    </row>
    <row r="328" spans="24:24" x14ac:dyDescent="0.3">
      <c r="X328" s="70"/>
    </row>
    <row r="329" spans="24:24" x14ac:dyDescent="0.3">
      <c r="X329" s="70"/>
    </row>
    <row r="330" spans="24:24" x14ac:dyDescent="0.3">
      <c r="X330" s="70"/>
    </row>
    <row r="331" spans="24:24" x14ac:dyDescent="0.3">
      <c r="X331" s="70"/>
    </row>
    <row r="332" spans="24:24" x14ac:dyDescent="0.3">
      <c r="X332" s="70"/>
    </row>
    <row r="333" spans="24:24" x14ac:dyDescent="0.3">
      <c r="X333" s="70"/>
    </row>
    <row r="334" spans="24:24" x14ac:dyDescent="0.3">
      <c r="X334" s="70"/>
    </row>
    <row r="335" spans="24:24" x14ac:dyDescent="0.3">
      <c r="X335" s="70"/>
    </row>
    <row r="336" spans="24:24" x14ac:dyDescent="0.3">
      <c r="X336" s="70"/>
    </row>
    <row r="337" spans="24:24" x14ac:dyDescent="0.3">
      <c r="X337" s="70"/>
    </row>
    <row r="338" spans="24:24" x14ac:dyDescent="0.3">
      <c r="X338" s="70"/>
    </row>
    <row r="339" spans="24:24" x14ac:dyDescent="0.3">
      <c r="X339" s="70"/>
    </row>
    <row r="340" spans="24:24" x14ac:dyDescent="0.3">
      <c r="X340" s="70"/>
    </row>
    <row r="341" spans="24:24" x14ac:dyDescent="0.3">
      <c r="X341" s="70"/>
    </row>
    <row r="342" spans="24:24" x14ac:dyDescent="0.3">
      <c r="X342" s="70"/>
    </row>
    <row r="343" spans="24:24" x14ac:dyDescent="0.3">
      <c r="X343" s="70"/>
    </row>
    <row r="344" spans="24:24" x14ac:dyDescent="0.3">
      <c r="X344" s="70"/>
    </row>
    <row r="345" spans="24:24" x14ac:dyDescent="0.3">
      <c r="X345" s="70"/>
    </row>
    <row r="346" spans="24:24" x14ac:dyDescent="0.3">
      <c r="X346" s="70"/>
    </row>
    <row r="347" spans="24:24" x14ac:dyDescent="0.3">
      <c r="X347" s="70"/>
    </row>
    <row r="348" spans="24:24" x14ac:dyDescent="0.3">
      <c r="X348" s="70"/>
    </row>
    <row r="349" spans="24:24" x14ac:dyDescent="0.3">
      <c r="X349" s="70"/>
    </row>
    <row r="350" spans="24:24" x14ac:dyDescent="0.3">
      <c r="X350" s="70"/>
    </row>
    <row r="351" spans="24:24" x14ac:dyDescent="0.3">
      <c r="X351" s="70"/>
    </row>
    <row r="352" spans="24:24" x14ac:dyDescent="0.3">
      <c r="X352" s="70"/>
    </row>
    <row r="353" spans="24:24" x14ac:dyDescent="0.3">
      <c r="X353" s="70"/>
    </row>
    <row r="354" spans="24:24" x14ac:dyDescent="0.3">
      <c r="X354" s="70"/>
    </row>
    <row r="355" spans="24:24" x14ac:dyDescent="0.3">
      <c r="X355" s="70"/>
    </row>
    <row r="356" spans="24:24" x14ac:dyDescent="0.3">
      <c r="X356" s="70"/>
    </row>
    <row r="357" spans="24:24" x14ac:dyDescent="0.3">
      <c r="X357" s="70"/>
    </row>
    <row r="358" spans="24:24" x14ac:dyDescent="0.3">
      <c r="X358" s="70"/>
    </row>
    <row r="359" spans="24:24" x14ac:dyDescent="0.3">
      <c r="X359" s="70"/>
    </row>
    <row r="360" spans="24:24" x14ac:dyDescent="0.3">
      <c r="X360" s="70"/>
    </row>
    <row r="361" spans="24:24" x14ac:dyDescent="0.3">
      <c r="X361" s="70"/>
    </row>
    <row r="362" spans="24:24" x14ac:dyDescent="0.3">
      <c r="X362" s="70"/>
    </row>
    <row r="363" spans="24:24" x14ac:dyDescent="0.3">
      <c r="X363" s="70"/>
    </row>
    <row r="364" spans="24:24" x14ac:dyDescent="0.3">
      <c r="X364" s="70"/>
    </row>
    <row r="365" spans="24:24" x14ac:dyDescent="0.3">
      <c r="X365" s="70"/>
    </row>
    <row r="366" spans="24:24" x14ac:dyDescent="0.3">
      <c r="X366" s="70"/>
    </row>
    <row r="367" spans="24:24" x14ac:dyDescent="0.3">
      <c r="X367" s="70"/>
    </row>
    <row r="368" spans="24:24" x14ac:dyDescent="0.3">
      <c r="X368" s="70"/>
    </row>
    <row r="369" spans="24:24" x14ac:dyDescent="0.3">
      <c r="X369" s="70"/>
    </row>
    <row r="370" spans="24:24" x14ac:dyDescent="0.3">
      <c r="X370" s="70"/>
    </row>
    <row r="371" spans="24:24" x14ac:dyDescent="0.3">
      <c r="X371" s="70"/>
    </row>
    <row r="372" spans="24:24" x14ac:dyDescent="0.3">
      <c r="X372" s="70"/>
    </row>
    <row r="373" spans="24:24" x14ac:dyDescent="0.3">
      <c r="X373" s="70"/>
    </row>
    <row r="374" spans="24:24" x14ac:dyDescent="0.3">
      <c r="X374" s="70"/>
    </row>
    <row r="375" spans="24:24" x14ac:dyDescent="0.3">
      <c r="X375" s="70"/>
    </row>
    <row r="376" spans="24:24" x14ac:dyDescent="0.3">
      <c r="X376" s="70"/>
    </row>
    <row r="377" spans="24:24" x14ac:dyDescent="0.3">
      <c r="X377" s="70"/>
    </row>
    <row r="378" spans="24:24" x14ac:dyDescent="0.3">
      <c r="X378" s="70"/>
    </row>
    <row r="379" spans="24:24" x14ac:dyDescent="0.3">
      <c r="X379" s="70"/>
    </row>
    <row r="380" spans="24:24" x14ac:dyDescent="0.3">
      <c r="X380" s="70"/>
    </row>
    <row r="381" spans="24:24" x14ac:dyDescent="0.3">
      <c r="X381" s="70"/>
    </row>
    <row r="382" spans="24:24" x14ac:dyDescent="0.3">
      <c r="X382" s="70"/>
    </row>
    <row r="383" spans="24:24" x14ac:dyDescent="0.3">
      <c r="X383" s="70"/>
    </row>
    <row r="384" spans="24:24" x14ac:dyDescent="0.3">
      <c r="X384" s="70"/>
    </row>
    <row r="385" spans="24:24" x14ac:dyDescent="0.3">
      <c r="X385" s="70"/>
    </row>
    <row r="386" spans="24:24" x14ac:dyDescent="0.3">
      <c r="X386" s="70"/>
    </row>
    <row r="387" spans="24:24" x14ac:dyDescent="0.3">
      <c r="X387" s="70"/>
    </row>
    <row r="388" spans="24:24" x14ac:dyDescent="0.3">
      <c r="X388" s="70"/>
    </row>
    <row r="389" spans="24:24" x14ac:dyDescent="0.3">
      <c r="X389" s="70"/>
    </row>
    <row r="390" spans="24:24" x14ac:dyDescent="0.3">
      <c r="X390" s="70"/>
    </row>
    <row r="391" spans="24:24" x14ac:dyDescent="0.3">
      <c r="X391" s="70"/>
    </row>
    <row r="392" spans="24:24" x14ac:dyDescent="0.3">
      <c r="X392" s="70"/>
    </row>
    <row r="393" spans="24:24" x14ac:dyDescent="0.3">
      <c r="X393" s="70"/>
    </row>
    <row r="394" spans="24:24" x14ac:dyDescent="0.3">
      <c r="X394" s="70"/>
    </row>
    <row r="395" spans="24:24" x14ac:dyDescent="0.3">
      <c r="X395" s="70"/>
    </row>
    <row r="396" spans="24:24" x14ac:dyDescent="0.3">
      <c r="X396" s="70"/>
    </row>
    <row r="397" spans="24:24" x14ac:dyDescent="0.3">
      <c r="X397" s="70"/>
    </row>
    <row r="398" spans="24:24" x14ac:dyDescent="0.3">
      <c r="X398" s="70"/>
    </row>
    <row r="399" spans="24:24" x14ac:dyDescent="0.3">
      <c r="X399" s="70"/>
    </row>
    <row r="400" spans="24:24" x14ac:dyDescent="0.3">
      <c r="X400" s="70"/>
    </row>
    <row r="401" spans="24:24" x14ac:dyDescent="0.3">
      <c r="X401" s="70"/>
    </row>
    <row r="402" spans="24:24" x14ac:dyDescent="0.3">
      <c r="X402" s="70"/>
    </row>
    <row r="403" spans="24:24" x14ac:dyDescent="0.3">
      <c r="X403" s="70"/>
    </row>
    <row r="404" spans="24:24" x14ac:dyDescent="0.3">
      <c r="X404" s="70"/>
    </row>
    <row r="405" spans="24:24" x14ac:dyDescent="0.3">
      <c r="X405" s="70"/>
    </row>
    <row r="406" spans="24:24" x14ac:dyDescent="0.3">
      <c r="X406" s="70"/>
    </row>
    <row r="407" spans="24:24" x14ac:dyDescent="0.3">
      <c r="X407" s="70"/>
    </row>
    <row r="408" spans="24:24" x14ac:dyDescent="0.3">
      <c r="X408" s="70"/>
    </row>
    <row r="409" spans="24:24" x14ac:dyDescent="0.3">
      <c r="X409" s="70"/>
    </row>
    <row r="410" spans="24:24" x14ac:dyDescent="0.3">
      <c r="X410" s="70"/>
    </row>
    <row r="411" spans="24:24" x14ac:dyDescent="0.3">
      <c r="X411" s="70"/>
    </row>
    <row r="412" spans="24:24" x14ac:dyDescent="0.3">
      <c r="X412" s="70"/>
    </row>
    <row r="413" spans="24:24" x14ac:dyDescent="0.3">
      <c r="X413" s="70"/>
    </row>
    <row r="414" spans="24:24" x14ac:dyDescent="0.3">
      <c r="X414" s="70"/>
    </row>
    <row r="415" spans="24:24" x14ac:dyDescent="0.3">
      <c r="X415" s="70"/>
    </row>
    <row r="416" spans="24:24" x14ac:dyDescent="0.3">
      <c r="X416" s="70"/>
    </row>
    <row r="417" spans="24:24" x14ac:dyDescent="0.3">
      <c r="X417" s="70"/>
    </row>
    <row r="418" spans="24:24" x14ac:dyDescent="0.3">
      <c r="X418" s="70"/>
    </row>
    <row r="419" spans="24:24" x14ac:dyDescent="0.3">
      <c r="X419" s="70"/>
    </row>
    <row r="420" spans="24:24" x14ac:dyDescent="0.3">
      <c r="X420" s="70"/>
    </row>
    <row r="421" spans="24:24" x14ac:dyDescent="0.3">
      <c r="X421" s="70"/>
    </row>
    <row r="422" spans="24:24" x14ac:dyDescent="0.3">
      <c r="X422" s="70"/>
    </row>
    <row r="423" spans="24:24" x14ac:dyDescent="0.3">
      <c r="X423" s="70"/>
    </row>
    <row r="424" spans="24:24" x14ac:dyDescent="0.3">
      <c r="X424" s="70"/>
    </row>
    <row r="425" spans="24:24" x14ac:dyDescent="0.3">
      <c r="X425" s="70"/>
    </row>
    <row r="426" spans="24:24" x14ac:dyDescent="0.3">
      <c r="X426" s="70"/>
    </row>
    <row r="427" spans="24:24" x14ac:dyDescent="0.3">
      <c r="X427" s="70"/>
    </row>
    <row r="428" spans="24:24" x14ac:dyDescent="0.3">
      <c r="X428" s="70"/>
    </row>
    <row r="429" spans="24:24" x14ac:dyDescent="0.3">
      <c r="X429" s="70"/>
    </row>
    <row r="430" spans="24:24" x14ac:dyDescent="0.3">
      <c r="X430" s="70"/>
    </row>
    <row r="431" spans="24:24" x14ac:dyDescent="0.3">
      <c r="X431" s="70"/>
    </row>
    <row r="432" spans="24:24" x14ac:dyDescent="0.3">
      <c r="X432" s="70"/>
    </row>
    <row r="433" spans="24:24" x14ac:dyDescent="0.3">
      <c r="X433" s="70"/>
    </row>
    <row r="434" spans="24:24" x14ac:dyDescent="0.3">
      <c r="X434" s="70"/>
    </row>
    <row r="435" spans="24:24" x14ac:dyDescent="0.3">
      <c r="X435" s="70"/>
    </row>
    <row r="436" spans="24:24" x14ac:dyDescent="0.3">
      <c r="X436" s="70"/>
    </row>
    <row r="437" spans="24:24" x14ac:dyDescent="0.3">
      <c r="X437" s="70"/>
    </row>
    <row r="438" spans="24:24" x14ac:dyDescent="0.3">
      <c r="X438" s="70"/>
    </row>
    <row r="439" spans="24:24" x14ac:dyDescent="0.3">
      <c r="X439" s="70"/>
    </row>
    <row r="440" spans="24:24" x14ac:dyDescent="0.3">
      <c r="X440" s="70"/>
    </row>
    <row r="441" spans="24:24" x14ac:dyDescent="0.3">
      <c r="X441" s="70"/>
    </row>
    <row r="442" spans="24:24" x14ac:dyDescent="0.3">
      <c r="X442" s="70"/>
    </row>
    <row r="443" spans="24:24" x14ac:dyDescent="0.3">
      <c r="X443" s="70"/>
    </row>
    <row r="444" spans="24:24" x14ac:dyDescent="0.3">
      <c r="X444" s="70"/>
    </row>
    <row r="445" spans="24:24" x14ac:dyDescent="0.3">
      <c r="X445" s="70"/>
    </row>
    <row r="446" spans="24:24" x14ac:dyDescent="0.3">
      <c r="X446" s="70"/>
    </row>
    <row r="447" spans="24:24" x14ac:dyDescent="0.3">
      <c r="X447" s="70"/>
    </row>
    <row r="448" spans="24:24" x14ac:dyDescent="0.3">
      <c r="X448" s="70"/>
    </row>
    <row r="449" spans="24:24" x14ac:dyDescent="0.3">
      <c r="X449" s="70"/>
    </row>
    <row r="450" spans="24:24" x14ac:dyDescent="0.3">
      <c r="X450" s="70"/>
    </row>
    <row r="451" spans="24:24" x14ac:dyDescent="0.3">
      <c r="X451" s="70"/>
    </row>
    <row r="452" spans="24:24" x14ac:dyDescent="0.3">
      <c r="X452" s="70"/>
    </row>
    <row r="453" spans="24:24" x14ac:dyDescent="0.3">
      <c r="X453" s="70"/>
    </row>
    <row r="454" spans="24:24" x14ac:dyDescent="0.3">
      <c r="X454" s="70"/>
    </row>
    <row r="455" spans="24:24" x14ac:dyDescent="0.3">
      <c r="X455" s="70"/>
    </row>
    <row r="456" spans="24:24" x14ac:dyDescent="0.3">
      <c r="X456" s="70"/>
    </row>
    <row r="457" spans="24:24" x14ac:dyDescent="0.3">
      <c r="X457" s="70"/>
    </row>
    <row r="458" spans="24:24" x14ac:dyDescent="0.3">
      <c r="X458" s="70"/>
    </row>
    <row r="459" spans="24:24" x14ac:dyDescent="0.3">
      <c r="X459" s="70"/>
    </row>
    <row r="460" spans="24:24" x14ac:dyDescent="0.3">
      <c r="X460" s="70"/>
    </row>
    <row r="461" spans="24:24" x14ac:dyDescent="0.3">
      <c r="X461" s="70"/>
    </row>
    <row r="462" spans="24:24" x14ac:dyDescent="0.3">
      <c r="X462" s="70"/>
    </row>
    <row r="463" spans="24:24" x14ac:dyDescent="0.3">
      <c r="X463" s="70"/>
    </row>
    <row r="464" spans="24:24" x14ac:dyDescent="0.3">
      <c r="X464" s="70"/>
    </row>
    <row r="465" spans="24:24" x14ac:dyDescent="0.3">
      <c r="X465" s="70"/>
    </row>
  </sheetData>
  <mergeCells count="45">
    <mergeCell ref="X51:X53"/>
    <mergeCell ref="X56:X57"/>
    <mergeCell ref="X28:X29"/>
    <mergeCell ref="X31:X32"/>
    <mergeCell ref="X33:X36"/>
    <mergeCell ref="X38:X41"/>
    <mergeCell ref="X45:X47"/>
    <mergeCell ref="X7:X9"/>
    <mergeCell ref="X10:X13"/>
    <mergeCell ref="X17:X20"/>
    <mergeCell ref="X21:X25"/>
    <mergeCell ref="L49:N49"/>
    <mergeCell ref="L25:N25"/>
    <mergeCell ref="L29:N29"/>
    <mergeCell ref="L31:N31"/>
    <mergeCell ref="L32:N32"/>
    <mergeCell ref="L57:N57"/>
    <mergeCell ref="L58:N58"/>
    <mergeCell ref="L59:N59"/>
    <mergeCell ref="L34:N34"/>
    <mergeCell ref="L35:N35"/>
    <mergeCell ref="L39:N39"/>
    <mergeCell ref="L40:N40"/>
    <mergeCell ref="L51:N51"/>
    <mergeCell ref="L52:N52"/>
    <mergeCell ref="L53:N53"/>
    <mergeCell ref="L55:N55"/>
    <mergeCell ref="L56:N56"/>
    <mergeCell ref="C45:C46"/>
    <mergeCell ref="L41:N41"/>
    <mergeCell ref="L45:N45"/>
    <mergeCell ref="L38:N38"/>
    <mergeCell ref="L42:N42"/>
    <mergeCell ref="L43:N43"/>
    <mergeCell ref="O1:S1"/>
    <mergeCell ref="T1:V1"/>
    <mergeCell ref="L22:N22"/>
    <mergeCell ref="L23:N23"/>
    <mergeCell ref="L24:N24"/>
    <mergeCell ref="A2:B2"/>
    <mergeCell ref="J1:K1"/>
    <mergeCell ref="L1:N1"/>
    <mergeCell ref="A1:C1"/>
    <mergeCell ref="E1:G1"/>
    <mergeCell ref="H1:I1"/>
  </mergeCells>
  <dataValidations count="2">
    <dataValidation type="list" allowBlank="1" showInputMessage="1" showErrorMessage="1" sqref="T3:U11 O3:S59 M5:N21 V3:V59 M36:N37 T12 W3:W60 M33:N33 M26:N28 M30:N30 M3:N3 X3 X7 X10 X14:X17 X21 X26:X28 X30:X31 X33 X37:X38 X42:X45 X48:X51 X54:X56 X58:X60 Y3:Y60 H3:L59 T13:U59">
      <formula1>list1</formula1>
    </dataValidation>
    <dataValidation type="list" allowBlank="1" showInputMessage="1" showErrorMessage="1" sqref="H60:V60 E3:G60">
      <formula1>list3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8" scale="5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abSelected="1" topLeftCell="E38" zoomScale="70" zoomScaleNormal="70" zoomScaleSheetLayoutView="64" workbookViewId="0">
      <selection activeCell="W56" sqref="W56"/>
    </sheetView>
  </sheetViews>
  <sheetFormatPr defaultColWidth="9.109375" defaultRowHeight="13.8" x14ac:dyDescent="0.3"/>
  <cols>
    <col min="1" max="1" width="7" style="1" customWidth="1"/>
    <col min="2" max="2" width="31.88671875" style="1" customWidth="1"/>
    <col min="3" max="3" width="6.88671875" style="2" customWidth="1"/>
    <col min="4" max="4" width="34.5546875" style="2" customWidth="1"/>
    <col min="5" max="5" width="15.5546875" style="1" customWidth="1"/>
    <col min="6" max="6" width="14.6640625" style="1" customWidth="1"/>
    <col min="7" max="7" width="19.33203125" style="1" customWidth="1"/>
    <col min="8" max="8" width="13.5546875" style="1" customWidth="1"/>
    <col min="9" max="9" width="13" style="1" customWidth="1"/>
    <col min="10" max="10" width="13.44140625" style="1" customWidth="1"/>
    <col min="11" max="11" width="12.88671875" style="1" customWidth="1"/>
    <col min="12" max="12" width="15.109375" style="1" customWidth="1"/>
    <col min="13" max="13" width="13.5546875" style="1" customWidth="1"/>
    <col min="14" max="14" width="15.77734375" style="1" customWidth="1"/>
    <col min="15" max="15" width="13" style="1" customWidth="1"/>
    <col min="16" max="17" width="13.44140625" style="1" customWidth="1"/>
    <col min="18" max="18" width="13.6640625" style="1" customWidth="1"/>
    <col min="19" max="19" width="13.44140625" style="1" customWidth="1"/>
    <col min="20" max="20" width="14.109375" style="1" customWidth="1"/>
    <col min="21" max="21" width="13" style="1" customWidth="1"/>
    <col min="22" max="22" width="12.5546875" style="1" customWidth="1"/>
    <col min="23" max="23" width="14.5546875" style="87" customWidth="1"/>
    <col min="24" max="24" width="21.44140625" style="95" customWidth="1"/>
    <col min="25" max="16384" width="9.109375" style="1"/>
  </cols>
  <sheetData>
    <row r="1" spans="1:24" ht="21.75" customHeight="1" thickTop="1" x14ac:dyDescent="0.3">
      <c r="A1" s="270" t="s">
        <v>50</v>
      </c>
      <c r="B1" s="271"/>
      <c r="C1" s="271"/>
      <c r="D1" s="122"/>
      <c r="E1" s="272" t="s">
        <v>49</v>
      </c>
      <c r="F1" s="269"/>
      <c r="G1" s="273"/>
      <c r="H1" s="272" t="s">
        <v>48</v>
      </c>
      <c r="I1" s="269"/>
      <c r="J1" s="268" t="s">
        <v>47</v>
      </c>
      <c r="K1" s="269"/>
      <c r="L1" s="268" t="s">
        <v>46</v>
      </c>
      <c r="M1" s="269"/>
      <c r="N1" s="269"/>
      <c r="O1" s="268" t="s">
        <v>45</v>
      </c>
      <c r="P1" s="269"/>
      <c r="Q1" s="269"/>
      <c r="R1" s="269"/>
      <c r="S1" s="269"/>
      <c r="T1" s="268" t="s">
        <v>44</v>
      </c>
      <c r="U1" s="269"/>
      <c r="V1" s="274"/>
      <c r="W1" s="123"/>
      <c r="X1" s="147"/>
    </row>
    <row r="2" spans="1:24" ht="16.2" thickBot="1" x14ac:dyDescent="0.3">
      <c r="A2" s="266" t="s">
        <v>43</v>
      </c>
      <c r="B2" s="267"/>
      <c r="C2" s="118" t="s">
        <v>42</v>
      </c>
      <c r="D2" s="118"/>
      <c r="E2" s="16" t="s">
        <v>41</v>
      </c>
      <c r="F2" s="15" t="s">
        <v>40</v>
      </c>
      <c r="G2" s="17" t="s">
        <v>39</v>
      </c>
      <c r="H2" s="16" t="s">
        <v>38</v>
      </c>
      <c r="I2" s="15" t="s">
        <v>37</v>
      </c>
      <c r="J2" s="15" t="s">
        <v>36</v>
      </c>
      <c r="K2" s="15" t="s">
        <v>35</v>
      </c>
      <c r="L2" s="15" t="s">
        <v>34</v>
      </c>
      <c r="M2" s="15" t="s">
        <v>33</v>
      </c>
      <c r="N2" s="15" t="s">
        <v>32</v>
      </c>
      <c r="O2" s="15" t="s">
        <v>31</v>
      </c>
      <c r="P2" s="15" t="s">
        <v>30</v>
      </c>
      <c r="Q2" s="15" t="s">
        <v>29</v>
      </c>
      <c r="R2" s="15" t="s">
        <v>28</v>
      </c>
      <c r="S2" s="15" t="s">
        <v>27</v>
      </c>
      <c r="T2" s="15" t="s">
        <v>26</v>
      </c>
      <c r="U2" s="15" t="s">
        <v>25</v>
      </c>
      <c r="V2" s="14" t="s">
        <v>24</v>
      </c>
      <c r="W2" s="124" t="s">
        <v>57</v>
      </c>
      <c r="X2" s="151" t="s">
        <v>133</v>
      </c>
    </row>
    <row r="3" spans="1:24" ht="25.5" customHeight="1" x14ac:dyDescent="0.3">
      <c r="A3" s="125" t="s">
        <v>21</v>
      </c>
      <c r="B3" s="8" t="s">
        <v>20</v>
      </c>
      <c r="C3" s="7">
        <v>1</v>
      </c>
      <c r="D3" s="18"/>
      <c r="E3" s="28"/>
      <c r="F3" s="29"/>
      <c r="G3" s="64"/>
      <c r="H3" s="67"/>
      <c r="I3" s="64"/>
      <c r="J3" s="67"/>
      <c r="K3" s="64"/>
      <c r="L3" s="67"/>
      <c r="M3" s="30"/>
      <c r="N3" s="64"/>
      <c r="O3" s="67"/>
      <c r="P3" s="30"/>
      <c r="Q3" s="30"/>
      <c r="R3" s="30"/>
      <c r="S3" s="64"/>
      <c r="T3" s="67"/>
      <c r="U3" s="30"/>
      <c r="V3" s="13"/>
      <c r="W3" s="126"/>
      <c r="X3" s="307">
        <f>SUM(W4:W6)</f>
        <v>1060000</v>
      </c>
    </row>
    <row r="4" spans="1:24" ht="25.5" customHeight="1" x14ac:dyDescent="0.3">
      <c r="A4" s="127"/>
      <c r="B4" s="20"/>
      <c r="C4" s="21" t="s">
        <v>51</v>
      </c>
      <c r="D4" s="26" t="s">
        <v>54</v>
      </c>
      <c r="E4" s="81"/>
      <c r="F4" s="82"/>
      <c r="G4" s="83"/>
      <c r="H4" s="68">
        <f>'table 3 additional contribution'!H4*0.53</f>
        <v>212000</v>
      </c>
      <c r="I4" s="65">
        <f>'table 3 additional contribution'!I4*0.53</f>
        <v>132500</v>
      </c>
      <c r="J4" s="68">
        <f>'table 3 additional contribution'!J4*0.53</f>
        <v>159000</v>
      </c>
      <c r="K4" s="65"/>
      <c r="L4" s="216">
        <f>'table 3 additional contribution'!L4:N4*0.53</f>
        <v>79500</v>
      </c>
      <c r="M4" s="72"/>
      <c r="N4" s="217"/>
      <c r="O4" s="68">
        <f>'table 3 additional contribution'!O4*0.53</f>
        <v>53000</v>
      </c>
      <c r="P4" s="33">
        <f>'table 3 additional contribution'!P4*0.53</f>
        <v>53000</v>
      </c>
      <c r="Q4" s="33"/>
      <c r="R4" s="33">
        <f>'table 3 additional contribution'!R4*0.53</f>
        <v>26500</v>
      </c>
      <c r="S4" s="65"/>
      <c r="T4" s="68"/>
      <c r="U4" s="33"/>
      <c r="V4" s="25"/>
      <c r="W4" s="128">
        <f>SUM(E4:V4)</f>
        <v>715500</v>
      </c>
      <c r="X4" s="308"/>
    </row>
    <row r="5" spans="1:24" ht="25.5" customHeight="1" x14ac:dyDescent="0.3">
      <c r="A5" s="127"/>
      <c r="B5" s="20"/>
      <c r="C5" s="21" t="s">
        <v>52</v>
      </c>
      <c r="D5" s="26" t="s">
        <v>55</v>
      </c>
      <c r="E5" s="81"/>
      <c r="F5" s="82"/>
      <c r="G5" s="83"/>
      <c r="H5" s="68">
        <f>'table 3 additional contribution'!H5*0.53</f>
        <v>106000</v>
      </c>
      <c r="I5" s="65">
        <f>'table 3 additional contribution'!I5*0.53</f>
        <v>0</v>
      </c>
      <c r="J5" s="68">
        <f>'table 3 additional contribution'!J5*0.53</f>
        <v>0</v>
      </c>
      <c r="K5" s="65"/>
      <c r="L5" s="68"/>
      <c r="M5" s="33"/>
      <c r="N5" s="65"/>
      <c r="O5" s="68">
        <f>'table 3 additional contribution'!O5*0.53</f>
        <v>53000</v>
      </c>
      <c r="P5" s="33">
        <f>'table 3 additional contribution'!P5*0.53</f>
        <v>0</v>
      </c>
      <c r="Q5" s="33"/>
      <c r="R5" s="33">
        <f>'table 3 additional contribution'!R5*0.53</f>
        <v>0</v>
      </c>
      <c r="S5" s="65"/>
      <c r="T5" s="68"/>
      <c r="U5" s="33"/>
      <c r="V5" s="25"/>
      <c r="W5" s="128">
        <f>SUM(E5:V5)</f>
        <v>159000</v>
      </c>
      <c r="X5" s="308"/>
    </row>
    <row r="6" spans="1:24" ht="25.5" customHeight="1" thickBot="1" x14ac:dyDescent="0.35">
      <c r="A6" s="129"/>
      <c r="B6" s="35"/>
      <c r="C6" s="36" t="s">
        <v>53</v>
      </c>
      <c r="D6" s="37" t="s">
        <v>56</v>
      </c>
      <c r="E6" s="84"/>
      <c r="F6" s="85"/>
      <c r="G6" s="86"/>
      <c r="H6" s="68">
        <f>'table 3 additional contribution'!H6*0.53</f>
        <v>79500</v>
      </c>
      <c r="I6" s="65">
        <f>'table 3 additional contribution'!I6*0.53</f>
        <v>0</v>
      </c>
      <c r="J6" s="68">
        <f>'table 3 additional contribution'!J6*0.53</f>
        <v>26500</v>
      </c>
      <c r="K6" s="66"/>
      <c r="L6" s="69"/>
      <c r="M6" s="40"/>
      <c r="N6" s="66"/>
      <c r="O6" s="68">
        <f>'table 3 additional contribution'!O6*0.53</f>
        <v>53000</v>
      </c>
      <c r="P6" s="33">
        <f>'table 3 additional contribution'!P6*0.53</f>
        <v>26500</v>
      </c>
      <c r="Q6" s="40"/>
      <c r="R6" s="33">
        <f>'table 3 additional contribution'!R6*0.53</f>
        <v>0</v>
      </c>
      <c r="S6" s="66"/>
      <c r="T6" s="69"/>
      <c r="U6" s="40"/>
      <c r="V6" s="41"/>
      <c r="W6" s="130">
        <f>SUM(E6:V6)</f>
        <v>185500</v>
      </c>
      <c r="X6" s="309"/>
    </row>
    <row r="7" spans="1:24" ht="25.5" customHeight="1" x14ac:dyDescent="0.3">
      <c r="A7" s="125" t="s">
        <v>19</v>
      </c>
      <c r="B7" s="8" t="s">
        <v>18</v>
      </c>
      <c r="C7" s="7">
        <v>3</v>
      </c>
      <c r="D7" s="27"/>
      <c r="E7" s="28"/>
      <c r="F7" s="29"/>
      <c r="G7" s="30"/>
      <c r="H7" s="68">
        <f>'table 3 additional contribution'!H7*0.53</f>
        <v>0</v>
      </c>
      <c r="I7" s="65">
        <f>'table 3 additional contribution'!I7*0.53</f>
        <v>0</v>
      </c>
      <c r="J7" s="68">
        <f>'table 3 additional contribution'!J7*0.53</f>
        <v>0</v>
      </c>
      <c r="K7" s="30"/>
      <c r="L7" s="30"/>
      <c r="M7" s="30"/>
      <c r="N7" s="30"/>
      <c r="O7" s="68">
        <f>'table 3 additional contribution'!O7*0.53</f>
        <v>0</v>
      </c>
      <c r="P7" s="33">
        <f>'table 3 additional contribution'!P7*0.53</f>
        <v>0</v>
      </c>
      <c r="Q7" s="30"/>
      <c r="R7" s="33">
        <f>'table 3 additional contribution'!R7*0.53</f>
        <v>0</v>
      </c>
      <c r="S7" s="30"/>
      <c r="T7" s="30"/>
      <c r="U7" s="30"/>
      <c r="V7" s="13"/>
      <c r="W7" s="126"/>
      <c r="X7" s="307">
        <f>SUM(W8:W9)</f>
        <v>1590000</v>
      </c>
    </row>
    <row r="8" spans="1:24" ht="25.5" customHeight="1" x14ac:dyDescent="0.3">
      <c r="A8" s="131"/>
      <c r="B8" s="4"/>
      <c r="C8" s="3" t="s">
        <v>58</v>
      </c>
      <c r="D8" s="26" t="s">
        <v>60</v>
      </c>
      <c r="E8" s="31"/>
      <c r="F8" s="32"/>
      <c r="G8" s="33"/>
      <c r="H8" s="68">
        <f>'table 3 additional contribution'!H8*0.53</f>
        <v>0</v>
      </c>
      <c r="I8" s="65">
        <f>'table 3 additional contribution'!I8*0.53</f>
        <v>0</v>
      </c>
      <c r="J8" s="68">
        <f>'table 3 additional contribution'!J8*0.53</f>
        <v>1272000</v>
      </c>
      <c r="K8" s="33"/>
      <c r="L8" s="33"/>
      <c r="M8" s="33"/>
      <c r="N8" s="33"/>
      <c r="O8" s="68">
        <f>'table 3 additional contribution'!O8*0.53</f>
        <v>0</v>
      </c>
      <c r="P8" s="33">
        <f>'table 3 additional contribution'!P8*0.53</f>
        <v>0</v>
      </c>
      <c r="Q8" s="33"/>
      <c r="R8" s="33">
        <f>'table 3 additional contribution'!R8*0.53</f>
        <v>0</v>
      </c>
      <c r="S8" s="33"/>
      <c r="T8" s="33"/>
      <c r="U8" s="33"/>
      <c r="V8" s="12"/>
      <c r="W8" s="128">
        <f>SUM(E8:V8)</f>
        <v>1272000</v>
      </c>
      <c r="X8" s="310"/>
    </row>
    <row r="9" spans="1:24" ht="36" customHeight="1" thickBot="1" x14ac:dyDescent="0.35">
      <c r="A9" s="132"/>
      <c r="B9" s="11"/>
      <c r="C9" s="10" t="s">
        <v>59</v>
      </c>
      <c r="D9" s="37" t="s">
        <v>61</v>
      </c>
      <c r="E9" s="38"/>
      <c r="F9" s="39"/>
      <c r="G9" s="40"/>
      <c r="H9" s="68">
        <f>'table 3 additional contribution'!H9*0.53</f>
        <v>0</v>
      </c>
      <c r="I9" s="65">
        <f>'table 3 additional contribution'!I9*0.53</f>
        <v>0</v>
      </c>
      <c r="J9" s="68">
        <f>'table 3 additional contribution'!J9*0.53</f>
        <v>318000</v>
      </c>
      <c r="K9" s="40"/>
      <c r="L9" s="40"/>
      <c r="M9" s="40"/>
      <c r="N9" s="40"/>
      <c r="O9" s="68">
        <f>'table 3 additional contribution'!O9*0.53</f>
        <v>0</v>
      </c>
      <c r="P9" s="33">
        <f>'table 3 additional contribution'!P9*0.53</f>
        <v>0</v>
      </c>
      <c r="Q9" s="40"/>
      <c r="R9" s="33">
        <f>'table 3 additional contribution'!R9*0.53</f>
        <v>0</v>
      </c>
      <c r="S9" s="40"/>
      <c r="T9" s="40"/>
      <c r="U9" s="40"/>
      <c r="V9" s="9"/>
      <c r="W9" s="130">
        <f>SUM(J9:V9)</f>
        <v>318000</v>
      </c>
      <c r="X9" s="311"/>
    </row>
    <row r="10" spans="1:24" ht="17.25" customHeight="1" x14ac:dyDescent="0.3">
      <c r="A10" s="125" t="s">
        <v>17</v>
      </c>
      <c r="B10" s="8" t="s">
        <v>16</v>
      </c>
      <c r="C10" s="7">
        <v>4</v>
      </c>
      <c r="D10" s="27"/>
      <c r="E10" s="28"/>
      <c r="F10" s="29"/>
      <c r="G10" s="30"/>
      <c r="H10" s="68">
        <f>'table 3 additional contribution'!H10*0.53</f>
        <v>0</v>
      </c>
      <c r="I10" s="65">
        <f>'table 3 additional contribution'!I10*0.53</f>
        <v>0</v>
      </c>
      <c r="J10" s="68">
        <f>'table 3 additional contribution'!J10*0.53</f>
        <v>0</v>
      </c>
      <c r="K10" s="30"/>
      <c r="L10" s="30"/>
      <c r="M10" s="30"/>
      <c r="N10" s="30"/>
      <c r="O10" s="68">
        <f>'table 3 additional contribution'!O10*0.53</f>
        <v>0</v>
      </c>
      <c r="P10" s="33">
        <f>'table 3 additional contribution'!P10*0.53</f>
        <v>0</v>
      </c>
      <c r="Q10" s="30"/>
      <c r="R10" s="33">
        <f>'table 3 additional contribution'!R10*0.53</f>
        <v>0</v>
      </c>
      <c r="S10" s="30"/>
      <c r="T10" s="30"/>
      <c r="U10" s="30"/>
      <c r="V10" s="13"/>
      <c r="W10" s="126"/>
      <c r="X10" s="307">
        <f>SUM(W11:W13)</f>
        <v>29521000</v>
      </c>
    </row>
    <row r="11" spans="1:24" x14ac:dyDescent="0.3">
      <c r="A11" s="131"/>
      <c r="B11" s="4"/>
      <c r="C11" s="3" t="s">
        <v>62</v>
      </c>
      <c r="D11" s="26" t="s">
        <v>63</v>
      </c>
      <c r="E11" s="31"/>
      <c r="F11" s="32"/>
      <c r="G11" s="33"/>
      <c r="H11" s="68">
        <f>'table 3 additional contribution'!H11*0.53</f>
        <v>7695600</v>
      </c>
      <c r="I11" s="83">
        <f>'table 3 additional contribution'!I11*0.53</f>
        <v>6190400</v>
      </c>
      <c r="J11" s="68">
        <f>'table 3 additional contribution'!J11*0.53</f>
        <v>0</v>
      </c>
      <c r="K11" s="33"/>
      <c r="L11" s="33"/>
      <c r="M11" s="33"/>
      <c r="N11" s="33"/>
      <c r="O11" s="68">
        <f>'table 3 additional contribution'!O11*0.53</f>
        <v>1590000</v>
      </c>
      <c r="P11" s="33">
        <f>'table 3 additional contribution'!P11*0.53</f>
        <v>0</v>
      </c>
      <c r="Q11" s="33">
        <f>'table 3 additional contribution'!Q11*0.53</f>
        <v>2120000</v>
      </c>
      <c r="R11" s="33">
        <f>'table 3 additional contribution'!R11*0.53</f>
        <v>1060000</v>
      </c>
      <c r="S11" s="33"/>
      <c r="T11" s="33"/>
      <c r="U11" s="33"/>
      <c r="V11" s="12"/>
      <c r="W11" s="128">
        <f>SUM(H11:V11)</f>
        <v>18656000</v>
      </c>
      <c r="X11" s="308"/>
    </row>
    <row r="12" spans="1:24" ht="20.399999999999999" x14ac:dyDescent="0.3">
      <c r="A12" s="131"/>
      <c r="B12" s="4"/>
      <c r="C12" s="3" t="s">
        <v>64</v>
      </c>
      <c r="D12" s="26" t="s">
        <v>65</v>
      </c>
      <c r="E12" s="31"/>
      <c r="F12" s="32"/>
      <c r="G12" s="33"/>
      <c r="H12" s="68">
        <f>'table 3 additional contribution'!H12*0.53</f>
        <v>0</v>
      </c>
      <c r="I12" s="65">
        <f>'table 3 additional contribution'!I12*0.53</f>
        <v>0</v>
      </c>
      <c r="J12" s="68">
        <f>'table 3 additional contribution'!J12*0.53</f>
        <v>0</v>
      </c>
      <c r="K12" s="33"/>
      <c r="L12" s="33"/>
      <c r="M12" s="33"/>
      <c r="N12" s="33"/>
      <c r="O12" s="68">
        <f>'table 3 additional contribution'!O12*0.53</f>
        <v>0</v>
      </c>
      <c r="P12" s="33">
        <f>'table 3 additional contribution'!P12*0.53</f>
        <v>0</v>
      </c>
      <c r="Q12" s="33">
        <f>'table 3 additional contribution'!Q12*0.53</f>
        <v>0</v>
      </c>
      <c r="R12" s="33">
        <f>'table 3 additional contribution'!R12*0.53</f>
        <v>0</v>
      </c>
      <c r="S12" s="33"/>
      <c r="T12" s="33">
        <f>'table 3 additional contribution'!T12*0.53</f>
        <v>7950000</v>
      </c>
      <c r="U12" s="24"/>
      <c r="V12" s="12"/>
      <c r="W12" s="128">
        <f>SUM(P12:T12)</f>
        <v>7950000</v>
      </c>
      <c r="X12" s="308"/>
    </row>
    <row r="13" spans="1:24" ht="31.2" thickBot="1" x14ac:dyDescent="0.35">
      <c r="A13" s="132"/>
      <c r="B13" s="11"/>
      <c r="C13" s="10" t="s">
        <v>66</v>
      </c>
      <c r="D13" s="37" t="s">
        <v>67</v>
      </c>
      <c r="E13" s="38"/>
      <c r="F13" s="39"/>
      <c r="G13" s="40"/>
      <c r="H13" s="68">
        <f>'table 3 additional contribution'!H13*0.53</f>
        <v>530000</v>
      </c>
      <c r="I13" s="65">
        <f>'table 3 additional contribution'!I13*0.53</f>
        <v>0</v>
      </c>
      <c r="J13" s="68">
        <f>'table 3 additional contribution'!J13*0.53</f>
        <v>0</v>
      </c>
      <c r="K13" s="40"/>
      <c r="L13" s="40"/>
      <c r="M13" s="40"/>
      <c r="N13" s="40"/>
      <c r="O13" s="68">
        <f>'table 3 additional contribution'!O13*0.53</f>
        <v>2385000</v>
      </c>
      <c r="P13" s="33">
        <f>'table 3 additional contribution'!P13*0.53</f>
        <v>0</v>
      </c>
      <c r="Q13" s="33">
        <f>'table 3 additional contribution'!Q13*0.53</f>
        <v>0</v>
      </c>
      <c r="R13" s="33">
        <f>'table 3 additional contribution'!R13*0.53</f>
        <v>0</v>
      </c>
      <c r="S13" s="40"/>
      <c r="T13" s="40"/>
      <c r="U13" s="40"/>
      <c r="V13" s="9"/>
      <c r="W13" s="130">
        <f>SUM(F13:V13)</f>
        <v>2915000</v>
      </c>
      <c r="X13" s="309"/>
    </row>
    <row r="14" spans="1:24" x14ac:dyDescent="0.3">
      <c r="A14" s="125" t="s">
        <v>15</v>
      </c>
      <c r="B14" s="42" t="s">
        <v>14</v>
      </c>
      <c r="C14" s="7">
        <v>6</v>
      </c>
      <c r="D14" s="27"/>
      <c r="E14" s="28"/>
      <c r="F14" s="29"/>
      <c r="G14" s="30"/>
      <c r="H14" s="68">
        <f>'table 3 additional contribution'!H14*0.53</f>
        <v>0</v>
      </c>
      <c r="I14" s="65">
        <f>'table 3 additional contribution'!I14*0.53</f>
        <v>0</v>
      </c>
      <c r="J14" s="68">
        <f>'table 3 additional contribution'!J14*0.53</f>
        <v>0</v>
      </c>
      <c r="K14" s="30"/>
      <c r="L14" s="30"/>
      <c r="M14" s="30"/>
      <c r="N14" s="30"/>
      <c r="O14" s="68">
        <f>'table 3 additional contribution'!O14*0.53</f>
        <v>0</v>
      </c>
      <c r="P14" s="33">
        <f>'table 3 additional contribution'!P14*0.53</f>
        <v>0</v>
      </c>
      <c r="Q14" s="33">
        <f>'table 3 additional contribution'!Q14*0.53</f>
        <v>0</v>
      </c>
      <c r="R14" s="33">
        <f>'table 3 additional contribution'!R14*0.53</f>
        <v>0</v>
      </c>
      <c r="S14" s="30"/>
      <c r="T14" s="30"/>
      <c r="U14" s="30"/>
      <c r="V14" s="13"/>
      <c r="W14" s="126"/>
      <c r="X14" s="148"/>
    </row>
    <row r="15" spans="1:24" ht="14.4" thickBot="1" x14ac:dyDescent="0.35">
      <c r="A15" s="132"/>
      <c r="B15" s="43"/>
      <c r="C15" s="10" t="s">
        <v>68</v>
      </c>
      <c r="D15" s="37" t="s">
        <v>69</v>
      </c>
      <c r="E15" s="38"/>
      <c r="F15" s="39"/>
      <c r="G15" s="40"/>
      <c r="H15" s="68">
        <f>'table 3 additional contribution'!H15*0.53</f>
        <v>0</v>
      </c>
      <c r="I15" s="65">
        <f>'table 3 additional contribution'!I15</f>
        <v>7000000</v>
      </c>
      <c r="J15" s="68">
        <f>'table 3 additional contribution'!J15*0.53</f>
        <v>0</v>
      </c>
      <c r="K15" s="40"/>
      <c r="L15" s="40"/>
      <c r="M15" s="40"/>
      <c r="N15" s="40"/>
      <c r="O15" s="68">
        <f>'table 3 additional contribution'!O15*0.53</f>
        <v>0</v>
      </c>
      <c r="P15" s="33">
        <f>'table 3 additional contribution'!P15*0.53</f>
        <v>0</v>
      </c>
      <c r="Q15" s="33">
        <f>'table 3 additional contribution'!Q15*0.53</f>
        <v>0</v>
      </c>
      <c r="R15" s="33">
        <f>'table 3 additional contribution'!R15*0.53</f>
        <v>0</v>
      </c>
      <c r="S15" s="40"/>
      <c r="T15" s="40"/>
      <c r="U15" s="40"/>
      <c r="V15" s="9"/>
      <c r="W15" s="130">
        <f>SUM(H15:V15)</f>
        <v>7000000</v>
      </c>
      <c r="X15" s="149">
        <f>SUM(W15)</f>
        <v>7000000</v>
      </c>
    </row>
    <row r="16" spans="1:24" ht="25.5" customHeight="1" x14ac:dyDescent="0.3">
      <c r="A16" s="125" t="s">
        <v>13</v>
      </c>
      <c r="B16" s="8" t="s">
        <v>12</v>
      </c>
      <c r="C16" s="7">
        <v>7</v>
      </c>
      <c r="D16" s="27"/>
      <c r="E16" s="28"/>
      <c r="F16" s="29"/>
      <c r="G16" s="30"/>
      <c r="H16" s="68">
        <f>'table 3 additional contribution'!H16*0.53</f>
        <v>0</v>
      </c>
      <c r="I16" s="65">
        <f>'table 3 additional contribution'!I16*0.53</f>
        <v>0</v>
      </c>
      <c r="J16" s="68">
        <f>'table 3 additional contribution'!J16*0.53</f>
        <v>0</v>
      </c>
      <c r="K16" s="30"/>
      <c r="L16" s="30"/>
      <c r="M16" s="30"/>
      <c r="N16" s="30"/>
      <c r="O16" s="68">
        <f>'table 3 additional contribution'!O16*0.53</f>
        <v>0</v>
      </c>
      <c r="P16" s="33">
        <f>'table 3 additional contribution'!P16*0.53</f>
        <v>0</v>
      </c>
      <c r="Q16" s="33">
        <f>'table 3 additional contribution'!Q16*0.53</f>
        <v>0</v>
      </c>
      <c r="R16" s="33">
        <f>'table 3 additional contribution'!R16*0.53</f>
        <v>0</v>
      </c>
      <c r="S16" s="30"/>
      <c r="T16" s="30"/>
      <c r="U16" s="30"/>
      <c r="V16" s="13"/>
      <c r="W16" s="126"/>
      <c r="X16" s="148"/>
    </row>
    <row r="17" spans="1:24" ht="25.5" customHeight="1" x14ac:dyDescent="0.3">
      <c r="A17" s="131"/>
      <c r="B17" s="4"/>
      <c r="C17" s="3">
        <v>7.2</v>
      </c>
      <c r="D17" s="26" t="s">
        <v>127</v>
      </c>
      <c r="E17" s="31"/>
      <c r="F17" s="32"/>
      <c r="G17" s="33"/>
      <c r="H17" s="68">
        <f>'table 3 additional contribution'!H17*0.53</f>
        <v>0</v>
      </c>
      <c r="I17" s="65">
        <f>'table 3 additional contribution'!I17*0.53</f>
        <v>0</v>
      </c>
      <c r="J17" s="68">
        <f>'table 3 additional contribution'!J17*0.53</f>
        <v>0</v>
      </c>
      <c r="K17" s="33"/>
      <c r="L17" s="33"/>
      <c r="M17" s="33"/>
      <c r="N17" s="33"/>
      <c r="O17" s="68">
        <f>'table 3 additional contribution'!O17*0.53</f>
        <v>0</v>
      </c>
      <c r="P17" s="33">
        <f>'table 3 additional contribution'!P17*0.53</f>
        <v>0</v>
      </c>
      <c r="Q17" s="33">
        <f>'table 3 additional contribution'!Q17*0.53</f>
        <v>0</v>
      </c>
      <c r="R17" s="33">
        <f>'table 3 additional contribution'!R17*0.53</f>
        <v>0</v>
      </c>
      <c r="S17" s="33"/>
      <c r="T17" s="33"/>
      <c r="U17" s="33">
        <f>'table 3 additional contribution'!U17*0.53</f>
        <v>4717000</v>
      </c>
      <c r="V17" s="34">
        <v>0</v>
      </c>
      <c r="W17" s="128">
        <f>SUM(E17:V17)</f>
        <v>4717000</v>
      </c>
      <c r="X17" s="307">
        <f>SUM(W17:W20)</f>
        <v>7950000</v>
      </c>
    </row>
    <row r="18" spans="1:24" ht="25.5" customHeight="1" x14ac:dyDescent="0.3">
      <c r="A18" s="131"/>
      <c r="B18" s="4"/>
      <c r="C18" s="3">
        <v>7.3</v>
      </c>
      <c r="D18" s="26" t="s">
        <v>70</v>
      </c>
      <c r="E18" s="31"/>
      <c r="F18" s="32"/>
      <c r="G18" s="33"/>
      <c r="H18" s="68">
        <f>'table 3 additional contribution'!H18*0.53</f>
        <v>0</v>
      </c>
      <c r="I18" s="65">
        <f>'table 3 additional contribution'!I18*0.53</f>
        <v>0</v>
      </c>
      <c r="J18" s="68">
        <f>'table 3 additional contribution'!J18*0.53</f>
        <v>0</v>
      </c>
      <c r="K18" s="33"/>
      <c r="L18" s="33"/>
      <c r="M18" s="33"/>
      <c r="N18" s="33"/>
      <c r="O18" s="68">
        <f>'table 3 additional contribution'!O18*0.53</f>
        <v>0</v>
      </c>
      <c r="P18" s="33">
        <f>'table 3 additional contribution'!P18*0.53</f>
        <v>0</v>
      </c>
      <c r="Q18" s="33">
        <f>'table 3 additional contribution'!Q18*0.53</f>
        <v>0</v>
      </c>
      <c r="R18" s="33">
        <f>'table 3 additional contribution'!R18*0.53</f>
        <v>0</v>
      </c>
      <c r="S18" s="33"/>
      <c r="T18" s="33"/>
      <c r="U18" s="33">
        <f>'table 3 additional contribution'!U18*0.53</f>
        <v>0</v>
      </c>
      <c r="V18" s="34">
        <f>'table 3 additional contribution'!V18*0.53</f>
        <v>318000</v>
      </c>
      <c r="W18" s="128">
        <f>V18</f>
        <v>318000</v>
      </c>
      <c r="X18" s="310"/>
    </row>
    <row r="19" spans="1:24" ht="25.5" customHeight="1" x14ac:dyDescent="0.3">
      <c r="A19" s="131"/>
      <c r="B19" s="4"/>
      <c r="C19" s="3" t="s">
        <v>71</v>
      </c>
      <c r="D19" s="26" t="s">
        <v>72</v>
      </c>
      <c r="E19" s="31"/>
      <c r="F19" s="32"/>
      <c r="G19" s="33"/>
      <c r="H19" s="68">
        <f>'table 3 additional contribution'!H19*0.53</f>
        <v>0</v>
      </c>
      <c r="I19" s="65">
        <f>'table 3 additional contribution'!I19*0.53</f>
        <v>0</v>
      </c>
      <c r="J19" s="68">
        <f>'table 3 additional contribution'!J19*0.53</f>
        <v>0</v>
      </c>
      <c r="K19" s="33"/>
      <c r="L19" s="33"/>
      <c r="M19" s="33"/>
      <c r="N19" s="33"/>
      <c r="O19" s="68">
        <f>'table 3 additional contribution'!O19*0.53</f>
        <v>0</v>
      </c>
      <c r="P19" s="33">
        <f>'table 3 additional contribution'!P19*0.53</f>
        <v>0</v>
      </c>
      <c r="Q19" s="33">
        <f>'table 3 additional contribution'!Q19*0.53</f>
        <v>0</v>
      </c>
      <c r="R19" s="33">
        <f>'table 3 additional contribution'!R19*0.53</f>
        <v>0</v>
      </c>
      <c r="S19" s="33"/>
      <c r="T19" s="33"/>
      <c r="U19" s="33">
        <f>'table 3 additional contribution'!U19*0.53</f>
        <v>2120000</v>
      </c>
      <c r="V19" s="12"/>
      <c r="W19" s="128">
        <f t="shared" ref="W19:W55" si="0">SUM(E19:V19)</f>
        <v>2120000</v>
      </c>
      <c r="X19" s="310"/>
    </row>
    <row r="20" spans="1:24" ht="25.5" customHeight="1" thickBot="1" x14ac:dyDescent="0.35">
      <c r="A20" s="132"/>
      <c r="B20" s="11"/>
      <c r="C20" s="10" t="s">
        <v>73</v>
      </c>
      <c r="D20" s="37" t="s">
        <v>74</v>
      </c>
      <c r="E20" s="38"/>
      <c r="F20" s="39"/>
      <c r="G20" s="40"/>
      <c r="H20" s="68">
        <f>'table 3 additional contribution'!H20*0.53</f>
        <v>0</v>
      </c>
      <c r="I20" s="65">
        <f>'table 3 additional contribution'!I20*0.53</f>
        <v>0</v>
      </c>
      <c r="J20" s="68">
        <f>'table 3 additional contribution'!J20*0.53</f>
        <v>0</v>
      </c>
      <c r="K20" s="40"/>
      <c r="L20" s="40"/>
      <c r="M20" s="40"/>
      <c r="N20" s="40"/>
      <c r="O20" s="68">
        <f>'table 3 additional contribution'!O20*0.53</f>
        <v>0</v>
      </c>
      <c r="P20" s="33">
        <f>'table 3 additional contribution'!P20*0.53</f>
        <v>0</v>
      </c>
      <c r="Q20" s="33">
        <f>'table 3 additional contribution'!Q20*0.53</f>
        <v>0</v>
      </c>
      <c r="R20" s="33">
        <f>'table 3 additional contribution'!R20*0.53</f>
        <v>0</v>
      </c>
      <c r="S20" s="40"/>
      <c r="T20" s="40"/>
      <c r="U20" s="33">
        <f>'table 3 additional contribution'!U20*0.53</f>
        <v>795000</v>
      </c>
      <c r="V20" s="9"/>
      <c r="W20" s="130">
        <f t="shared" si="0"/>
        <v>795000</v>
      </c>
      <c r="X20" s="311"/>
    </row>
    <row r="21" spans="1:24" ht="45" customHeight="1" x14ac:dyDescent="0.3">
      <c r="A21" s="133" t="s">
        <v>11</v>
      </c>
      <c r="B21" s="8" t="s">
        <v>10</v>
      </c>
      <c r="C21" s="7">
        <v>8</v>
      </c>
      <c r="D21" s="27"/>
      <c r="E21" s="28"/>
      <c r="F21" s="29"/>
      <c r="G21" s="30"/>
      <c r="H21" s="68">
        <f>'table 3 additional contribution'!H21*0.53</f>
        <v>0</v>
      </c>
      <c r="I21" s="65">
        <f>'table 3 additional contribution'!I21*0.53</f>
        <v>0</v>
      </c>
      <c r="J21" s="68">
        <f>'table 3 additional contribution'!J21*0.53</f>
        <v>0</v>
      </c>
      <c r="K21" s="30"/>
      <c r="L21" s="30"/>
      <c r="M21" s="30"/>
      <c r="N21" s="30"/>
      <c r="O21" s="68">
        <f>'table 3 additional contribution'!O21*0.53</f>
        <v>0</v>
      </c>
      <c r="P21" s="33">
        <f>'table 3 additional contribution'!P21*0.53</f>
        <v>0</v>
      </c>
      <c r="Q21" s="33">
        <f>'table 3 additional contribution'!Q21*0.53</f>
        <v>0</v>
      </c>
      <c r="R21" s="33">
        <f>'table 3 additional contribution'!R21*0.53</f>
        <v>0</v>
      </c>
      <c r="S21" s="30"/>
      <c r="T21" s="30"/>
      <c r="U21" s="33">
        <f>'table 3 additional contribution'!U21*0.53</f>
        <v>0</v>
      </c>
      <c r="V21" s="13"/>
      <c r="W21" s="126">
        <f t="shared" si="0"/>
        <v>0</v>
      </c>
      <c r="X21" s="307">
        <f>SUM(W21:W25)</f>
        <v>3445000</v>
      </c>
    </row>
    <row r="22" spans="1:24" ht="45" customHeight="1" x14ac:dyDescent="0.3">
      <c r="A22" s="134"/>
      <c r="B22" s="4"/>
      <c r="C22" s="3" t="s">
        <v>75</v>
      </c>
      <c r="D22" s="26" t="s">
        <v>119</v>
      </c>
      <c r="E22" s="31"/>
      <c r="F22" s="32"/>
      <c r="G22" s="33"/>
      <c r="H22" s="68">
        <f>'table 3 additional contribution'!H22*0.53</f>
        <v>0</v>
      </c>
      <c r="I22" s="65">
        <f>'table 3 additional contribution'!I22*0.53</f>
        <v>0</v>
      </c>
      <c r="J22" s="68">
        <f>'table 3 additional contribution'!J22*0.53</f>
        <v>0</v>
      </c>
      <c r="K22" s="33"/>
      <c r="L22" s="275"/>
      <c r="M22" s="276"/>
      <c r="N22" s="277"/>
      <c r="O22" s="68">
        <f>'table 3 additional contribution'!O22*0.53</f>
        <v>0</v>
      </c>
      <c r="P22" s="33">
        <f>'table 3 additional contribution'!P22*0.53</f>
        <v>0</v>
      </c>
      <c r="Q22" s="33">
        <f>'table 3 additional contribution'!Q22*0.53</f>
        <v>0</v>
      </c>
      <c r="R22" s="33">
        <f>'table 3 additional contribution'!R22*0.53</f>
        <v>0</v>
      </c>
      <c r="S22" s="33">
        <f>'table 3 additional contribution'!S22*0.53</f>
        <v>530000</v>
      </c>
      <c r="T22" s="33"/>
      <c r="U22" s="33">
        <f>'table 3 additional contribution'!U22*0.53</f>
        <v>0</v>
      </c>
      <c r="V22" s="12"/>
      <c r="W22" s="128">
        <f t="shared" si="0"/>
        <v>530000</v>
      </c>
      <c r="X22" s="310"/>
    </row>
    <row r="23" spans="1:24" ht="45" customHeight="1" x14ac:dyDescent="0.3">
      <c r="A23" s="134"/>
      <c r="B23" s="4"/>
      <c r="C23" s="3">
        <v>8.3000000000000007</v>
      </c>
      <c r="D23" s="26" t="s">
        <v>120</v>
      </c>
      <c r="E23" s="31"/>
      <c r="F23" s="32"/>
      <c r="G23" s="33"/>
      <c r="H23" s="68">
        <f>'table 3 additional contribution'!H23*0.53</f>
        <v>0</v>
      </c>
      <c r="I23" s="65">
        <f>'table 3 additional contribution'!I23*0.53</f>
        <v>0</v>
      </c>
      <c r="J23" s="68">
        <f>'table 3 additional contribution'!J23*0.53</f>
        <v>0</v>
      </c>
      <c r="K23" s="33"/>
      <c r="L23" s="275"/>
      <c r="M23" s="276"/>
      <c r="N23" s="277"/>
      <c r="O23" s="68">
        <f>'table 3 additional contribution'!O23*0.53</f>
        <v>0</v>
      </c>
      <c r="P23" s="33">
        <f>'table 3 additional contribution'!P23*0.53</f>
        <v>0</v>
      </c>
      <c r="Q23" s="33">
        <f>'table 3 additional contribution'!Q23*0.53</f>
        <v>0</v>
      </c>
      <c r="R23" s="33">
        <f>'table 3 additional contribution'!R23*0.53</f>
        <v>0</v>
      </c>
      <c r="S23" s="33">
        <f>'table 3 additional contribution'!S23*0.53</f>
        <v>1060000</v>
      </c>
      <c r="T23" s="33"/>
      <c r="U23" s="33">
        <f>'table 3 additional contribution'!U23*0.53</f>
        <v>0</v>
      </c>
      <c r="V23" s="12"/>
      <c r="W23" s="128">
        <f t="shared" si="0"/>
        <v>1060000</v>
      </c>
      <c r="X23" s="310"/>
    </row>
    <row r="24" spans="1:24" ht="45" customHeight="1" x14ac:dyDescent="0.3">
      <c r="A24" s="134"/>
      <c r="B24" s="4"/>
      <c r="C24" s="3">
        <v>8.4</v>
      </c>
      <c r="D24" s="26" t="s">
        <v>121</v>
      </c>
      <c r="E24" s="31"/>
      <c r="F24" s="32"/>
      <c r="G24" s="33"/>
      <c r="H24" s="68">
        <f>'table 3 additional contribution'!H24*0.53</f>
        <v>0</v>
      </c>
      <c r="I24" s="65">
        <f>'table 3 additional contribution'!I24*0.53</f>
        <v>0</v>
      </c>
      <c r="J24" s="68">
        <f>'table 3 additional contribution'!J24*0.53</f>
        <v>0</v>
      </c>
      <c r="K24" s="33"/>
      <c r="L24" s="275">
        <f>'table 3 additional contribution'!L24:N24*0.53</f>
        <v>265000</v>
      </c>
      <c r="M24" s="276"/>
      <c r="N24" s="277"/>
      <c r="O24" s="68">
        <f>'table 3 additional contribution'!O24*0.53</f>
        <v>0</v>
      </c>
      <c r="P24" s="33">
        <f>'table 3 additional contribution'!P24*0.53</f>
        <v>0</v>
      </c>
      <c r="Q24" s="33">
        <f>'table 3 additional contribution'!Q24*0.53</f>
        <v>0</v>
      </c>
      <c r="R24" s="33">
        <f>'table 3 additional contribution'!R24*0.53</f>
        <v>0</v>
      </c>
      <c r="S24" s="33">
        <f>'table 3 additional contribution'!S24*0.53</f>
        <v>0</v>
      </c>
      <c r="T24" s="33"/>
      <c r="U24" s="33">
        <f>'table 3 additional contribution'!U24*0.53</f>
        <v>0</v>
      </c>
      <c r="V24" s="12"/>
      <c r="W24" s="128">
        <f t="shared" si="0"/>
        <v>265000</v>
      </c>
      <c r="X24" s="310"/>
    </row>
    <row r="25" spans="1:24" ht="45" customHeight="1" thickBot="1" x14ac:dyDescent="0.35">
      <c r="A25" s="135"/>
      <c r="B25" s="11"/>
      <c r="C25" s="10">
        <v>8.5</v>
      </c>
      <c r="D25" s="37" t="s">
        <v>122</v>
      </c>
      <c r="E25" s="38"/>
      <c r="F25" s="39"/>
      <c r="G25" s="40"/>
      <c r="H25" s="68">
        <f>'table 3 additional contribution'!H25*0.53</f>
        <v>0</v>
      </c>
      <c r="I25" s="65">
        <f>'table 3 additional contribution'!I25*0.53</f>
        <v>0</v>
      </c>
      <c r="J25" s="68">
        <f>'table 3 additional contribution'!J25*0.53</f>
        <v>0</v>
      </c>
      <c r="K25" s="40"/>
      <c r="L25" s="275">
        <f>'table 3 additional contribution'!L25:N25*0.53</f>
        <v>1325000</v>
      </c>
      <c r="M25" s="276"/>
      <c r="N25" s="277"/>
      <c r="O25" s="68">
        <f>'table 3 additional contribution'!O25*0.53</f>
        <v>0</v>
      </c>
      <c r="P25" s="33">
        <f>'table 3 additional contribution'!P25*0.53</f>
        <v>0</v>
      </c>
      <c r="Q25" s="33">
        <f>'table 3 additional contribution'!Q25*0.53</f>
        <v>0</v>
      </c>
      <c r="R25" s="33">
        <f>'table 3 additional contribution'!R25*0.53</f>
        <v>0</v>
      </c>
      <c r="S25" s="33">
        <f>'table 3 additional contribution'!S25*0.53</f>
        <v>265000</v>
      </c>
      <c r="T25" s="40"/>
      <c r="U25" s="33">
        <f>'table 3 additional contribution'!U25*0.53</f>
        <v>0</v>
      </c>
      <c r="V25" s="9"/>
      <c r="W25" s="130">
        <f t="shared" si="0"/>
        <v>1590000</v>
      </c>
      <c r="X25" s="311"/>
    </row>
    <row r="26" spans="1:24" ht="26.4" x14ac:dyDescent="0.3">
      <c r="A26" s="125" t="s">
        <v>9</v>
      </c>
      <c r="B26" s="44" t="s">
        <v>8</v>
      </c>
      <c r="C26" s="7">
        <v>9</v>
      </c>
      <c r="D26" s="27"/>
      <c r="E26" s="28"/>
      <c r="F26" s="29"/>
      <c r="G26" s="30"/>
      <c r="H26" s="68">
        <f>'table 3 additional contribution'!H26*0.53</f>
        <v>0</v>
      </c>
      <c r="I26" s="65">
        <f>'table 3 additional contribution'!I26*0.53</f>
        <v>0</v>
      </c>
      <c r="J26" s="68">
        <f>'table 3 additional contribution'!J26*0.53</f>
        <v>0</v>
      </c>
      <c r="K26" s="30"/>
      <c r="L26" s="30"/>
      <c r="M26" s="30"/>
      <c r="N26" s="30"/>
      <c r="O26" s="68">
        <f>'table 3 additional contribution'!O26*0.53</f>
        <v>0</v>
      </c>
      <c r="P26" s="33">
        <f>'table 3 additional contribution'!P26*0.53</f>
        <v>0</v>
      </c>
      <c r="Q26" s="33">
        <f>'table 3 additional contribution'!Q26*0.53</f>
        <v>0</v>
      </c>
      <c r="R26" s="33">
        <f>'table 3 additional contribution'!R26*0.53</f>
        <v>0</v>
      </c>
      <c r="S26" s="33">
        <f>'table 3 additional contribution'!S26*0.53</f>
        <v>0</v>
      </c>
      <c r="T26" s="30"/>
      <c r="U26" s="33">
        <f>'table 3 additional contribution'!U26*0.53</f>
        <v>0</v>
      </c>
      <c r="V26" s="13"/>
      <c r="W26" s="126">
        <f t="shared" si="0"/>
        <v>0</v>
      </c>
      <c r="X26" s="148"/>
    </row>
    <row r="27" spans="1:24" ht="21" thickBot="1" x14ac:dyDescent="0.35">
      <c r="A27" s="132"/>
      <c r="B27" s="45"/>
      <c r="C27" s="10" t="s">
        <v>76</v>
      </c>
      <c r="D27" s="37" t="s">
        <v>80</v>
      </c>
      <c r="E27" s="38"/>
      <c r="F27" s="39"/>
      <c r="G27" s="40"/>
      <c r="H27" s="68">
        <f>'table 3 additional contribution'!H27*0.53</f>
        <v>0</v>
      </c>
      <c r="I27" s="65">
        <f>'table 3 additional contribution'!I27*0.53</f>
        <v>0</v>
      </c>
      <c r="J27" s="68">
        <f>'table 3 additional contribution'!J27*0.53</f>
        <v>1590000</v>
      </c>
      <c r="K27" s="40"/>
      <c r="L27" s="40"/>
      <c r="M27" s="40"/>
      <c r="N27" s="40"/>
      <c r="O27" s="68">
        <f>'table 3 additional contribution'!O27*0.53</f>
        <v>0</v>
      </c>
      <c r="P27" s="33">
        <f>'table 3 additional contribution'!P27*0.53</f>
        <v>0</v>
      </c>
      <c r="Q27" s="33">
        <f>'table 3 additional contribution'!Q27*0.53</f>
        <v>0</v>
      </c>
      <c r="R27" s="33">
        <f>'table 3 additional contribution'!R27*0.53</f>
        <v>0</v>
      </c>
      <c r="S27" s="33">
        <f>'table 3 additional contribution'!S27*0.53</f>
        <v>0</v>
      </c>
      <c r="T27" s="40"/>
      <c r="U27" s="33">
        <f>'table 3 additional contribution'!U27*0.53</f>
        <v>0</v>
      </c>
      <c r="V27" s="9"/>
      <c r="W27" s="130">
        <f t="shared" si="0"/>
        <v>1590000</v>
      </c>
      <c r="X27" s="149">
        <f>SUM(W27)</f>
        <v>1590000</v>
      </c>
    </row>
    <row r="28" spans="1:24" x14ac:dyDescent="0.3">
      <c r="A28" s="125" t="s">
        <v>77</v>
      </c>
      <c r="B28" s="44" t="s">
        <v>78</v>
      </c>
      <c r="C28" s="7">
        <v>10</v>
      </c>
      <c r="D28" s="27"/>
      <c r="E28" s="28"/>
      <c r="F28" s="29"/>
      <c r="G28" s="30"/>
      <c r="H28" s="68">
        <f>'table 3 additional contribution'!H28*0.53</f>
        <v>0</v>
      </c>
      <c r="I28" s="65">
        <f>'table 3 additional contribution'!I28*0.53</f>
        <v>0</v>
      </c>
      <c r="J28" s="68">
        <f>'table 3 additional contribution'!J28*0.53</f>
        <v>0</v>
      </c>
      <c r="K28" s="30"/>
      <c r="L28" s="30"/>
      <c r="M28" s="30"/>
      <c r="N28" s="30"/>
      <c r="O28" s="68">
        <f>'table 3 additional contribution'!O28*0.53</f>
        <v>0</v>
      </c>
      <c r="P28" s="33">
        <f>'table 3 additional contribution'!P28*0.53</f>
        <v>0</v>
      </c>
      <c r="Q28" s="33">
        <f>'table 3 additional contribution'!Q28*0.53</f>
        <v>0</v>
      </c>
      <c r="R28" s="33">
        <f>'table 3 additional contribution'!R28*0.53</f>
        <v>0</v>
      </c>
      <c r="S28" s="33">
        <f>'table 3 additional contribution'!S28*0.53</f>
        <v>0</v>
      </c>
      <c r="T28" s="30"/>
      <c r="U28" s="33">
        <f>'table 3 additional contribution'!U28*0.53</f>
        <v>0</v>
      </c>
      <c r="V28" s="13"/>
      <c r="W28" s="126">
        <f t="shared" si="0"/>
        <v>0</v>
      </c>
      <c r="X28" s="148"/>
    </row>
    <row r="29" spans="1:24" ht="14.4" thickBot="1" x14ac:dyDescent="0.35">
      <c r="A29" s="132"/>
      <c r="B29" s="45"/>
      <c r="C29" s="10" t="s">
        <v>79</v>
      </c>
      <c r="D29" s="37" t="s">
        <v>81</v>
      </c>
      <c r="E29" s="38"/>
      <c r="F29" s="39"/>
      <c r="G29" s="40"/>
      <c r="H29" s="68">
        <f>'table 3 additional contribution'!H29*0.53</f>
        <v>0</v>
      </c>
      <c r="I29" s="65">
        <f>'table 3 additional contribution'!I29*0.53</f>
        <v>0</v>
      </c>
      <c r="J29" s="68">
        <f>'table 3 additional contribution'!J29*0.53</f>
        <v>0</v>
      </c>
      <c r="K29" s="40"/>
      <c r="L29" s="280">
        <f>'table 3 additional contribution'!L29:N29*0.53</f>
        <v>27865275.760000002</v>
      </c>
      <c r="M29" s="281"/>
      <c r="N29" s="282"/>
      <c r="O29" s="68">
        <f>'table 3 additional contribution'!O29*0.53</f>
        <v>3146897.79</v>
      </c>
      <c r="P29" s="33">
        <f>'table 3 additional contribution'!P29*0.53</f>
        <v>0</v>
      </c>
      <c r="Q29" s="33">
        <f>'table 3 additional contribution'!Q29*0.53</f>
        <v>0</v>
      </c>
      <c r="R29" s="33">
        <f>'table 3 additional contribution'!R29*0.53</f>
        <v>0</v>
      </c>
      <c r="S29" s="33">
        <f>'table 3 additional contribution'!S29*0.53</f>
        <v>787826.45000000007</v>
      </c>
      <c r="T29" s="40"/>
      <c r="U29" s="33">
        <f>'table 3 additional contribution'!U29*0.53</f>
        <v>0</v>
      </c>
      <c r="V29" s="9"/>
      <c r="W29" s="130">
        <f t="shared" si="0"/>
        <v>31800000</v>
      </c>
      <c r="X29" s="149">
        <f>SUM(W29)</f>
        <v>31800000</v>
      </c>
    </row>
    <row r="30" spans="1:24" x14ac:dyDescent="0.3">
      <c r="A30" s="125" t="s">
        <v>7</v>
      </c>
      <c r="B30" s="8" t="s">
        <v>6</v>
      </c>
      <c r="C30" s="7">
        <v>11</v>
      </c>
      <c r="D30" s="27"/>
      <c r="E30" s="28"/>
      <c r="F30" s="29"/>
      <c r="G30" s="30"/>
      <c r="H30" s="68">
        <f>'table 3 additional contribution'!H30*0.53</f>
        <v>0</v>
      </c>
      <c r="I30" s="65">
        <f>'table 3 additional contribution'!I30*0.53</f>
        <v>0</v>
      </c>
      <c r="J30" s="68">
        <f>'table 3 additional contribution'!J30*0.53</f>
        <v>0</v>
      </c>
      <c r="K30" s="30"/>
      <c r="L30" s="30"/>
      <c r="M30" s="30"/>
      <c r="N30" s="30"/>
      <c r="O30" s="68">
        <f>'table 3 additional contribution'!O30*0.53</f>
        <v>0</v>
      </c>
      <c r="P30" s="33">
        <f>'table 3 additional contribution'!P30*0.53</f>
        <v>0</v>
      </c>
      <c r="Q30" s="33">
        <f>'table 3 additional contribution'!Q30*0.53</f>
        <v>0</v>
      </c>
      <c r="R30" s="33">
        <f>'table 3 additional contribution'!R30*0.53</f>
        <v>0</v>
      </c>
      <c r="S30" s="33">
        <f>'table 3 additional contribution'!S30*0.53</f>
        <v>0</v>
      </c>
      <c r="T30" s="30"/>
      <c r="U30" s="33">
        <f>'table 3 additional contribution'!U30*0.53</f>
        <v>0</v>
      </c>
      <c r="V30" s="13"/>
      <c r="W30" s="126">
        <f t="shared" si="0"/>
        <v>0</v>
      </c>
      <c r="X30" s="148"/>
    </row>
    <row r="31" spans="1:24" ht="20.399999999999999" x14ac:dyDescent="0.3">
      <c r="A31" s="131"/>
      <c r="B31" s="4"/>
      <c r="C31" s="3" t="s">
        <v>82</v>
      </c>
      <c r="D31" s="26" t="s">
        <v>84</v>
      </c>
      <c r="E31" s="31"/>
      <c r="F31" s="32"/>
      <c r="G31" s="33"/>
      <c r="H31" s="68">
        <f>'table 3 additional contribution'!H31*0.53</f>
        <v>0</v>
      </c>
      <c r="I31" s="65">
        <f>'table 3 additional contribution'!I31*0.53</f>
        <v>0</v>
      </c>
      <c r="J31" s="68">
        <f>'table 3 additional contribution'!J31*0.53</f>
        <v>0</v>
      </c>
      <c r="K31" s="33"/>
      <c r="L31" s="275">
        <f>'table 3 additional contribution'!L31:N31*0.53</f>
        <v>2120000</v>
      </c>
      <c r="M31" s="276"/>
      <c r="N31" s="277"/>
      <c r="O31" s="68">
        <f>'table 3 additional contribution'!O31*0.53</f>
        <v>0</v>
      </c>
      <c r="P31" s="33">
        <f>'table 3 additional contribution'!P31*0.53</f>
        <v>0</v>
      </c>
      <c r="Q31" s="33">
        <f>'table 3 additional contribution'!Q31*0.53</f>
        <v>0</v>
      </c>
      <c r="R31" s="33">
        <f>'table 3 additional contribution'!R31*0.53</f>
        <v>0</v>
      </c>
      <c r="S31" s="33">
        <f>'table 3 additional contribution'!S31*0.53</f>
        <v>0</v>
      </c>
      <c r="T31" s="33"/>
      <c r="U31" s="33">
        <f>'table 3 additional contribution'!U31*0.53</f>
        <v>0</v>
      </c>
      <c r="V31" s="12"/>
      <c r="W31" s="128">
        <f t="shared" si="0"/>
        <v>2120000</v>
      </c>
      <c r="X31" s="307">
        <f>SUM(W31:W32)</f>
        <v>7420000</v>
      </c>
    </row>
    <row r="32" spans="1:24" ht="21" thickBot="1" x14ac:dyDescent="0.35">
      <c r="A32" s="132"/>
      <c r="B32" s="11"/>
      <c r="C32" s="10" t="s">
        <v>83</v>
      </c>
      <c r="D32" s="37" t="s">
        <v>85</v>
      </c>
      <c r="E32" s="38"/>
      <c r="F32" s="39"/>
      <c r="G32" s="40"/>
      <c r="H32" s="68">
        <f>'table 3 additional contribution'!H32*0.53</f>
        <v>0</v>
      </c>
      <c r="I32" s="65">
        <f>'table 3 additional contribution'!I32*0.53</f>
        <v>0</v>
      </c>
      <c r="J32" s="68">
        <f>'table 3 additional contribution'!J32*0.53</f>
        <v>0</v>
      </c>
      <c r="K32" s="40"/>
      <c r="L32" s="275">
        <f>'table 3 additional contribution'!L32:N32*0.53</f>
        <v>5300000</v>
      </c>
      <c r="M32" s="276"/>
      <c r="N32" s="277"/>
      <c r="O32" s="68">
        <f>'table 3 additional contribution'!O32*0.53</f>
        <v>0</v>
      </c>
      <c r="P32" s="33">
        <f>'table 3 additional contribution'!P32*0.53</f>
        <v>0</v>
      </c>
      <c r="Q32" s="33">
        <f>'table 3 additional contribution'!Q32*0.53</f>
        <v>0</v>
      </c>
      <c r="R32" s="33">
        <f>'table 3 additional contribution'!R32*0.53</f>
        <v>0</v>
      </c>
      <c r="S32" s="33">
        <f>'table 3 additional contribution'!S32*0.53</f>
        <v>0</v>
      </c>
      <c r="T32" s="40"/>
      <c r="U32" s="33">
        <f>'table 3 additional contribution'!U32*0.53</f>
        <v>0</v>
      </c>
      <c r="V32" s="9"/>
      <c r="W32" s="130">
        <f t="shared" si="0"/>
        <v>5300000</v>
      </c>
      <c r="X32" s="311"/>
    </row>
    <row r="33" spans="1:24" ht="25.5" customHeight="1" x14ac:dyDescent="0.3">
      <c r="A33" s="125" t="s">
        <v>5</v>
      </c>
      <c r="B33" s="8" t="s">
        <v>4</v>
      </c>
      <c r="C33" s="7">
        <v>12</v>
      </c>
      <c r="D33" s="27"/>
      <c r="E33" s="28"/>
      <c r="F33" s="29"/>
      <c r="G33" s="30"/>
      <c r="H33" s="68">
        <f>'table 3 additional contribution'!H33*0.53</f>
        <v>0</v>
      </c>
      <c r="I33" s="65">
        <f>'table 3 additional contribution'!I33*0.53</f>
        <v>0</v>
      </c>
      <c r="J33" s="68">
        <f>'table 3 additional contribution'!J33*0.53</f>
        <v>0</v>
      </c>
      <c r="K33" s="30"/>
      <c r="L33" s="30"/>
      <c r="M33" s="30"/>
      <c r="N33" s="30"/>
      <c r="O33" s="68">
        <f>'table 3 additional contribution'!O33*0.53</f>
        <v>0</v>
      </c>
      <c r="P33" s="33">
        <f>'table 3 additional contribution'!P33*0.53</f>
        <v>0</v>
      </c>
      <c r="Q33" s="33">
        <f>'table 3 additional contribution'!Q33*0.53</f>
        <v>0</v>
      </c>
      <c r="R33" s="33">
        <f>'table 3 additional contribution'!R33*0.53</f>
        <v>0</v>
      </c>
      <c r="S33" s="33">
        <f>'table 3 additional contribution'!S33*0.53</f>
        <v>0</v>
      </c>
      <c r="T33" s="30"/>
      <c r="U33" s="33">
        <f>'table 3 additional contribution'!U33*0.53</f>
        <v>0</v>
      </c>
      <c r="V33" s="13"/>
      <c r="W33" s="126">
        <f t="shared" si="0"/>
        <v>0</v>
      </c>
      <c r="X33" s="307">
        <f>SUM(W33:W35)</f>
        <v>2120000</v>
      </c>
    </row>
    <row r="34" spans="1:24" ht="25.5" customHeight="1" x14ac:dyDescent="0.3">
      <c r="A34" s="131"/>
      <c r="B34" s="4"/>
      <c r="C34" s="3" t="s">
        <v>86</v>
      </c>
      <c r="D34" s="26" t="s">
        <v>87</v>
      </c>
      <c r="E34" s="31"/>
      <c r="F34" s="32"/>
      <c r="G34" s="33"/>
      <c r="H34" s="68">
        <f>'table 3 additional contribution'!H34*0.53</f>
        <v>0</v>
      </c>
      <c r="I34" s="65">
        <f>'table 3 additional contribution'!I34*0.53</f>
        <v>0</v>
      </c>
      <c r="J34" s="68">
        <f>'table 3 additional contribution'!J34*0.53</f>
        <v>0</v>
      </c>
      <c r="K34" s="33"/>
      <c r="L34" s="275">
        <f>'table 3 additional contribution'!L34:N34*0.53</f>
        <v>2120000</v>
      </c>
      <c r="M34" s="276"/>
      <c r="N34" s="277"/>
      <c r="O34" s="68">
        <f>'table 3 additional contribution'!O34*0.53</f>
        <v>0</v>
      </c>
      <c r="P34" s="33">
        <f>'table 3 additional contribution'!P34*0.53</f>
        <v>0</v>
      </c>
      <c r="Q34" s="33">
        <f>'table 3 additional contribution'!Q34*0.53</f>
        <v>0</v>
      </c>
      <c r="R34" s="33">
        <f>'table 3 additional contribution'!R34*0.53</f>
        <v>0</v>
      </c>
      <c r="S34" s="33">
        <f>'table 3 additional contribution'!S34*0.53</f>
        <v>0</v>
      </c>
      <c r="T34" s="33"/>
      <c r="U34" s="33">
        <f>'table 3 additional contribution'!U34*0.53</f>
        <v>0</v>
      </c>
      <c r="V34" s="12"/>
      <c r="W34" s="128">
        <f t="shared" si="0"/>
        <v>2120000</v>
      </c>
      <c r="X34" s="308"/>
    </row>
    <row r="35" spans="1:24" ht="25.5" customHeight="1" x14ac:dyDescent="0.3">
      <c r="A35" s="131"/>
      <c r="B35" s="4"/>
      <c r="C35" s="3" t="s">
        <v>123</v>
      </c>
      <c r="D35" s="26" t="s">
        <v>88</v>
      </c>
      <c r="E35" s="31"/>
      <c r="F35" s="32"/>
      <c r="G35" s="33"/>
      <c r="H35" s="68">
        <f>'table 3 additional contribution'!H35*0.53</f>
        <v>0</v>
      </c>
      <c r="I35" s="65">
        <f>'table 3 additional contribution'!I35*0.53</f>
        <v>0</v>
      </c>
      <c r="J35" s="68">
        <f>'table 3 additional contribution'!J35*0.53</f>
        <v>0</v>
      </c>
      <c r="K35" s="33"/>
      <c r="L35" s="275"/>
      <c r="M35" s="276"/>
      <c r="N35" s="277"/>
      <c r="O35" s="68">
        <f>'table 3 additional contribution'!O35*0.53</f>
        <v>0</v>
      </c>
      <c r="P35" s="33">
        <f>'table 3 additional contribution'!P35*0.53</f>
        <v>0</v>
      </c>
      <c r="Q35" s="33">
        <f>'table 3 additional contribution'!Q35*0.53</f>
        <v>0</v>
      </c>
      <c r="R35" s="33">
        <f>'table 3 additional contribution'!R35*0.53</f>
        <v>0</v>
      </c>
      <c r="S35" s="33">
        <f>'table 3 additional contribution'!S35*0.53</f>
        <v>0</v>
      </c>
      <c r="T35" s="33"/>
      <c r="U35" s="33">
        <f>'table 3 additional contribution'!U35*0.53</f>
        <v>0</v>
      </c>
      <c r="V35" s="12"/>
      <c r="W35" s="128">
        <f t="shared" si="0"/>
        <v>0</v>
      </c>
      <c r="X35" s="308"/>
    </row>
    <row r="36" spans="1:24" ht="25.5" customHeight="1" thickBot="1" x14ac:dyDescent="0.35">
      <c r="A36" s="132"/>
      <c r="B36" s="11"/>
      <c r="C36" s="10" t="s">
        <v>124</v>
      </c>
      <c r="D36" s="37" t="s">
        <v>89</v>
      </c>
      <c r="E36" s="38"/>
      <c r="F36" s="39"/>
      <c r="G36" s="40"/>
      <c r="H36" s="68">
        <f>'table 3 additional contribution'!H36*0.53</f>
        <v>0</v>
      </c>
      <c r="I36" s="65">
        <f>'table 3 additional contribution'!I36*0.53</f>
        <v>0</v>
      </c>
      <c r="J36" s="68">
        <f>'table 3 additional contribution'!J36*0.53</f>
        <v>0</v>
      </c>
      <c r="K36" s="40"/>
      <c r="L36" s="40"/>
      <c r="M36" s="40">
        <v>0</v>
      </c>
      <c r="N36" s="40"/>
      <c r="O36" s="68">
        <f>'table 3 additional contribution'!O36*0.53</f>
        <v>0</v>
      </c>
      <c r="P36" s="33">
        <f>'table 3 additional contribution'!P36*0.53</f>
        <v>0</v>
      </c>
      <c r="Q36" s="33">
        <f>'table 3 additional contribution'!Q36*0.53</f>
        <v>0</v>
      </c>
      <c r="R36" s="33">
        <f>'table 3 additional contribution'!R36*0.53</f>
        <v>0</v>
      </c>
      <c r="S36" s="33">
        <f>'table 3 additional contribution'!S36*0.53</f>
        <v>0</v>
      </c>
      <c r="T36" s="40"/>
      <c r="U36" s="33">
        <f>'table 3 additional contribution'!U36*0.53</f>
        <v>0</v>
      </c>
      <c r="V36" s="9"/>
      <c r="W36" s="130">
        <f t="shared" si="0"/>
        <v>0</v>
      </c>
      <c r="X36" s="309"/>
    </row>
    <row r="37" spans="1:24" ht="21.75" hidden="1" customHeight="1" x14ac:dyDescent="0.35">
      <c r="A37" s="136"/>
      <c r="B37" s="46"/>
      <c r="C37" s="47"/>
      <c r="D37" s="48"/>
      <c r="E37" s="49"/>
      <c r="F37" s="50"/>
      <c r="G37" s="51"/>
      <c r="H37" s="68">
        <f>'table 3 additional contribution'!H37*0.53</f>
        <v>0</v>
      </c>
      <c r="I37" s="65">
        <f>'table 3 additional contribution'!I37*0.53</f>
        <v>0</v>
      </c>
      <c r="J37" s="68">
        <f>'table 3 additional contribution'!J37*0.53</f>
        <v>0</v>
      </c>
      <c r="K37" s="51"/>
      <c r="L37" s="51"/>
      <c r="M37" s="51"/>
      <c r="N37" s="51"/>
      <c r="O37" s="68">
        <f>'table 3 additional contribution'!O37*0.53</f>
        <v>0</v>
      </c>
      <c r="P37" s="33">
        <f>'table 3 additional contribution'!P37*0.53</f>
        <v>0</v>
      </c>
      <c r="Q37" s="33">
        <f>'table 3 additional contribution'!Q37*0.53</f>
        <v>0</v>
      </c>
      <c r="R37" s="33">
        <f>'table 3 additional contribution'!R37*0.53</f>
        <v>0</v>
      </c>
      <c r="S37" s="33">
        <f>'table 3 additional contribution'!S37*0.53</f>
        <v>0</v>
      </c>
      <c r="T37" s="51"/>
      <c r="U37" s="33">
        <f>'table 3 additional contribution'!U37*0.53</f>
        <v>0</v>
      </c>
      <c r="V37" s="52"/>
      <c r="W37" s="137">
        <f t="shared" si="0"/>
        <v>0</v>
      </c>
      <c r="X37" s="148"/>
    </row>
    <row r="38" spans="1:24" ht="26.4" x14ac:dyDescent="0.3">
      <c r="A38" s="125" t="s">
        <v>23</v>
      </c>
      <c r="B38" s="8" t="s">
        <v>22</v>
      </c>
      <c r="C38" s="7">
        <v>13</v>
      </c>
      <c r="D38" s="27"/>
      <c r="E38" s="28"/>
      <c r="F38" s="29"/>
      <c r="G38" s="30"/>
      <c r="H38" s="68">
        <f>'table 3 additional contribution'!H38*0.53</f>
        <v>0</v>
      </c>
      <c r="I38" s="65">
        <f>'table 3 additional contribution'!I38*0.53</f>
        <v>0</v>
      </c>
      <c r="J38" s="68">
        <f>'table 3 additional contribution'!J38*0.53</f>
        <v>0</v>
      </c>
      <c r="K38" s="30"/>
      <c r="L38" s="283"/>
      <c r="M38" s="284"/>
      <c r="N38" s="285"/>
      <c r="O38" s="68">
        <f>'table 3 additional contribution'!O38*0.53</f>
        <v>0</v>
      </c>
      <c r="P38" s="33">
        <f>'table 3 additional contribution'!P38*0.53</f>
        <v>0</v>
      </c>
      <c r="Q38" s="33">
        <f>'table 3 additional contribution'!Q38*0.53</f>
        <v>0</v>
      </c>
      <c r="R38" s="33">
        <f>'table 3 additional contribution'!R38*0.53</f>
        <v>0</v>
      </c>
      <c r="S38" s="33">
        <f>'table 3 additional contribution'!S38*0.53</f>
        <v>0</v>
      </c>
      <c r="T38" s="30"/>
      <c r="U38" s="33">
        <f>'table 3 additional contribution'!U38*0.53</f>
        <v>0</v>
      </c>
      <c r="V38" s="13"/>
      <c r="W38" s="126">
        <f t="shared" si="0"/>
        <v>0</v>
      </c>
      <c r="X38" s="307">
        <f>SUM(W38:W41)</f>
        <v>20140000</v>
      </c>
    </row>
    <row r="39" spans="1:24" x14ac:dyDescent="0.3">
      <c r="A39" s="131"/>
      <c r="B39" s="4"/>
      <c r="C39" s="3" t="s">
        <v>90</v>
      </c>
      <c r="D39" s="26" t="s">
        <v>93</v>
      </c>
      <c r="E39" s="31"/>
      <c r="F39" s="32"/>
      <c r="G39" s="33"/>
      <c r="H39" s="68">
        <f>'table 3 additional contribution'!H39*0.53</f>
        <v>0</v>
      </c>
      <c r="I39" s="65">
        <f>'table 3 additional contribution'!I39*0.53</f>
        <v>0</v>
      </c>
      <c r="J39" s="68">
        <f>'table 3 additional contribution'!J39*0.53</f>
        <v>0</v>
      </c>
      <c r="K39" s="33"/>
      <c r="L39" s="275">
        <f>'table 3 additional contribution'!L39:N39*0.53</f>
        <v>5300000</v>
      </c>
      <c r="M39" s="276"/>
      <c r="N39" s="277"/>
      <c r="O39" s="68">
        <f>'table 3 additional contribution'!O39*0.53</f>
        <v>0</v>
      </c>
      <c r="P39" s="33">
        <f>'table 3 additional contribution'!P39*0.53</f>
        <v>0</v>
      </c>
      <c r="Q39" s="33">
        <f>'table 3 additional contribution'!Q39*0.53</f>
        <v>0</v>
      </c>
      <c r="R39" s="33">
        <f>'table 3 additional contribution'!R39*0.53</f>
        <v>0</v>
      </c>
      <c r="S39" s="33">
        <f>'table 3 additional contribution'!S39*0.53</f>
        <v>0</v>
      </c>
      <c r="T39" s="33"/>
      <c r="U39" s="33">
        <f>'table 3 additional contribution'!U39*0.53</f>
        <v>0</v>
      </c>
      <c r="V39" s="12"/>
      <c r="W39" s="128">
        <f t="shared" si="0"/>
        <v>5300000</v>
      </c>
      <c r="X39" s="308"/>
    </row>
    <row r="40" spans="1:24" ht="20.399999999999999" x14ac:dyDescent="0.3">
      <c r="A40" s="131"/>
      <c r="B40" s="4"/>
      <c r="C40" s="3" t="s">
        <v>91</v>
      </c>
      <c r="D40" s="26" t="s">
        <v>94</v>
      </c>
      <c r="E40" s="31"/>
      <c r="F40" s="32"/>
      <c r="G40" s="33"/>
      <c r="H40" s="68">
        <f>'table 3 additional contribution'!H40*0.53</f>
        <v>0</v>
      </c>
      <c r="I40" s="65">
        <f>'table 3 additional contribution'!I40*0.53</f>
        <v>0</v>
      </c>
      <c r="J40" s="68">
        <f>'table 3 additional contribution'!J40*0.53</f>
        <v>0</v>
      </c>
      <c r="K40" s="33"/>
      <c r="L40" s="275">
        <f>'table 3 additional contribution'!L40:N40*0.53</f>
        <v>13780000</v>
      </c>
      <c r="M40" s="276"/>
      <c r="N40" s="277"/>
      <c r="O40" s="68">
        <f>'table 3 additional contribution'!O40*0.53</f>
        <v>0</v>
      </c>
      <c r="P40" s="33">
        <f>'table 3 additional contribution'!P40*0.53</f>
        <v>0</v>
      </c>
      <c r="Q40" s="33">
        <f>'table 3 additional contribution'!Q40*0.53</f>
        <v>0</v>
      </c>
      <c r="R40" s="33">
        <f>'table 3 additional contribution'!R40*0.53</f>
        <v>0</v>
      </c>
      <c r="S40" s="33">
        <f>'table 3 additional contribution'!S40*0.53</f>
        <v>0</v>
      </c>
      <c r="T40" s="33"/>
      <c r="U40" s="33">
        <f>'table 3 additional contribution'!U40*0.53</f>
        <v>0</v>
      </c>
      <c r="V40" s="12"/>
      <c r="W40" s="128">
        <f t="shared" si="0"/>
        <v>13780000</v>
      </c>
      <c r="X40" s="308"/>
    </row>
    <row r="41" spans="1:24" ht="21" thickBot="1" x14ac:dyDescent="0.35">
      <c r="A41" s="132"/>
      <c r="B41" s="11"/>
      <c r="C41" s="10" t="s">
        <v>92</v>
      </c>
      <c r="D41" s="37" t="s">
        <v>95</v>
      </c>
      <c r="E41" s="38"/>
      <c r="F41" s="39"/>
      <c r="G41" s="40"/>
      <c r="H41" s="68">
        <f>'table 3 additional contribution'!H41*0.53</f>
        <v>0</v>
      </c>
      <c r="I41" s="65">
        <f>'table 3 additional contribution'!I41*0.53</f>
        <v>0</v>
      </c>
      <c r="J41" s="68">
        <f>'table 3 additional contribution'!J41*0.53</f>
        <v>0</v>
      </c>
      <c r="K41" s="40"/>
      <c r="L41" s="275">
        <f>'table 3 additional contribution'!L41:N41*0.53</f>
        <v>1060000</v>
      </c>
      <c r="M41" s="276"/>
      <c r="N41" s="277"/>
      <c r="O41" s="68">
        <f>'table 3 additional contribution'!O41*0.53</f>
        <v>0</v>
      </c>
      <c r="P41" s="33">
        <f>'table 3 additional contribution'!P41*0.53</f>
        <v>0</v>
      </c>
      <c r="Q41" s="33">
        <f>'table 3 additional contribution'!Q41*0.53</f>
        <v>0</v>
      </c>
      <c r="R41" s="33">
        <f>'table 3 additional contribution'!R41*0.53</f>
        <v>0</v>
      </c>
      <c r="S41" s="33">
        <f>'table 3 additional contribution'!S41*0.53</f>
        <v>0</v>
      </c>
      <c r="T41" s="40"/>
      <c r="U41" s="33">
        <f>'table 3 additional contribution'!U41*0.53</f>
        <v>0</v>
      </c>
      <c r="V41" s="9"/>
      <c r="W41" s="130">
        <f t="shared" si="0"/>
        <v>1060000</v>
      </c>
      <c r="X41" s="309"/>
    </row>
    <row r="42" spans="1:24" ht="14.4" thickBot="1" x14ac:dyDescent="0.35">
      <c r="A42" s="138" t="s">
        <v>3</v>
      </c>
      <c r="B42" s="53" t="s">
        <v>2</v>
      </c>
      <c r="C42" s="54">
        <v>14</v>
      </c>
      <c r="D42" s="55" t="s">
        <v>96</v>
      </c>
      <c r="E42" s="56"/>
      <c r="F42" s="57"/>
      <c r="G42" s="58"/>
      <c r="H42" s="68">
        <f>'table 3 additional contribution'!H42*0.53</f>
        <v>0</v>
      </c>
      <c r="I42" s="65">
        <f>'table 3 additional contribution'!I42*0.53</f>
        <v>0</v>
      </c>
      <c r="J42" s="68">
        <f>'table 3 additional contribution'!J42*0.53</f>
        <v>3710000</v>
      </c>
      <c r="K42" s="58"/>
      <c r="L42" s="286"/>
      <c r="M42" s="287"/>
      <c r="N42" s="288"/>
      <c r="O42" s="68">
        <f>'table 3 additional contribution'!O42*0.53</f>
        <v>0</v>
      </c>
      <c r="P42" s="33">
        <f>'table 3 additional contribution'!P42*0.53</f>
        <v>0</v>
      </c>
      <c r="Q42" s="33">
        <f>'table 3 additional contribution'!Q42*0.53</f>
        <v>0</v>
      </c>
      <c r="R42" s="33">
        <f>'table 3 additional contribution'!R42*0.53</f>
        <v>0</v>
      </c>
      <c r="S42" s="33">
        <f>'table 3 additional contribution'!S42*0.53</f>
        <v>0</v>
      </c>
      <c r="T42" s="58"/>
      <c r="U42" s="33">
        <f>'table 3 additional contribution'!U42*0.53</f>
        <v>0</v>
      </c>
      <c r="V42" s="59"/>
      <c r="W42" s="139">
        <f t="shared" si="0"/>
        <v>3710000</v>
      </c>
      <c r="X42" s="149">
        <f>SUM(W42)</f>
        <v>3710000</v>
      </c>
    </row>
    <row r="43" spans="1:24" x14ac:dyDescent="0.3">
      <c r="A43" s="125" t="s">
        <v>1</v>
      </c>
      <c r="B43" s="8" t="s">
        <v>0</v>
      </c>
      <c r="C43" s="7">
        <v>16</v>
      </c>
      <c r="D43" s="27"/>
      <c r="E43" s="28"/>
      <c r="F43" s="29"/>
      <c r="G43" s="30"/>
      <c r="H43" s="68">
        <f>'table 3 additional contribution'!H43*0.53</f>
        <v>0</v>
      </c>
      <c r="I43" s="65">
        <f>'table 3 additional contribution'!I43*0.53</f>
        <v>0</v>
      </c>
      <c r="J43" s="68">
        <f>'table 3 additional contribution'!J43*0.53</f>
        <v>0</v>
      </c>
      <c r="K43" s="30"/>
      <c r="L43" s="283"/>
      <c r="M43" s="284"/>
      <c r="N43" s="285"/>
      <c r="O43" s="68">
        <f>'table 3 additional contribution'!O43*0.53</f>
        <v>0</v>
      </c>
      <c r="P43" s="33">
        <f>'table 3 additional contribution'!P43*0.53</f>
        <v>0</v>
      </c>
      <c r="Q43" s="33">
        <f>'table 3 additional contribution'!Q43*0.53</f>
        <v>0</v>
      </c>
      <c r="R43" s="33">
        <f>'table 3 additional contribution'!R43*0.53</f>
        <v>0</v>
      </c>
      <c r="S43" s="33">
        <f>'table 3 additional contribution'!S43*0.53</f>
        <v>0</v>
      </c>
      <c r="T43" s="30"/>
      <c r="U43" s="33">
        <f>'table 3 additional contribution'!U43*0.53</f>
        <v>0</v>
      </c>
      <c r="V43" s="13"/>
      <c r="W43" s="126">
        <f t="shared" si="0"/>
        <v>0</v>
      </c>
      <c r="X43" s="148"/>
    </row>
    <row r="44" spans="1:24" ht="40.799999999999997" x14ac:dyDescent="0.3">
      <c r="A44" s="127"/>
      <c r="B44" s="20"/>
      <c r="C44" s="167" t="s">
        <v>134</v>
      </c>
      <c r="D44" s="26" t="s">
        <v>136</v>
      </c>
      <c r="E44" s="31"/>
      <c r="F44" s="74"/>
      <c r="G44" s="33"/>
      <c r="H44" s="68">
        <f>'table 3 additional contribution'!H44*0.53</f>
        <v>397500</v>
      </c>
      <c r="I44" s="65">
        <f>'table 3 additional contribution'!I44*0.53</f>
        <v>0</v>
      </c>
      <c r="J44" s="68">
        <f>'table 3 additional contribution'!J44*0.53</f>
        <v>265000</v>
      </c>
      <c r="K44" s="33"/>
      <c r="L44" s="120">
        <f>'table 3 additional contribution'!L44:N44*0.53</f>
        <v>198750</v>
      </c>
      <c r="M44" s="72"/>
      <c r="N44" s="217"/>
      <c r="O44" s="68">
        <f>'table 3 additional contribution'!O44*0.53</f>
        <v>119250</v>
      </c>
      <c r="P44" s="33">
        <f>'table 3 additional contribution'!P44*0.53</f>
        <v>79500</v>
      </c>
      <c r="Q44" s="33">
        <f>'table 3 additional contribution'!Q44*0.53</f>
        <v>0</v>
      </c>
      <c r="R44" s="33">
        <f>'table 3 additional contribution'!R44*0.53</f>
        <v>0</v>
      </c>
      <c r="S44" s="33">
        <f>'table 3 additional contribution'!S44*0.53</f>
        <v>0</v>
      </c>
      <c r="T44" s="33"/>
      <c r="U44" s="33">
        <f>'table 3 additional contribution'!U44*0.53</f>
        <v>0</v>
      </c>
      <c r="V44" s="12"/>
      <c r="W44" s="164">
        <f>SUM(H44:V44)</f>
        <v>1060000</v>
      </c>
      <c r="X44" s="171"/>
    </row>
    <row r="45" spans="1:24" x14ac:dyDescent="0.3">
      <c r="A45" s="131"/>
      <c r="B45" s="4"/>
      <c r="C45" s="278" t="s">
        <v>97</v>
      </c>
      <c r="D45" s="26" t="s">
        <v>98</v>
      </c>
      <c r="E45" s="31"/>
      <c r="F45" s="31"/>
      <c r="G45" s="33"/>
      <c r="H45" s="68">
        <f>'table 3 additional contribution'!H45*0.53</f>
        <v>0</v>
      </c>
      <c r="I45" s="65">
        <f>'table 3 additional contribution'!I45*0.53</f>
        <v>0</v>
      </c>
      <c r="J45" s="68">
        <f>'table 3 additional contribution'!J45*0.53</f>
        <v>0</v>
      </c>
      <c r="K45" s="33"/>
      <c r="L45" s="112"/>
      <c r="M45" s="113"/>
      <c r="N45" s="114"/>
      <c r="O45" s="68">
        <f>'table 3 additional contribution'!O45*0.53</f>
        <v>0</v>
      </c>
      <c r="P45" s="33">
        <f>'table 3 additional contribution'!P45*0.53</f>
        <v>0</v>
      </c>
      <c r="Q45" s="33">
        <f>'table 3 additional contribution'!Q45*0.53</f>
        <v>0</v>
      </c>
      <c r="R45" s="33">
        <f>'table 3 additional contribution'!R45*0.53</f>
        <v>0</v>
      </c>
      <c r="S45" s="33">
        <f>'table 3 additional contribution'!S45*0.53</f>
        <v>0</v>
      </c>
      <c r="T45" s="33"/>
      <c r="U45" s="33">
        <f>'table 3 additional contribution'!U45*0.53</f>
        <v>0</v>
      </c>
      <c r="V45" s="12"/>
      <c r="W45" s="128">
        <f t="shared" si="0"/>
        <v>0</v>
      </c>
      <c r="X45" s="307">
        <f>SUM(W44:W47)</f>
        <v>1590000</v>
      </c>
    </row>
    <row r="46" spans="1:24" ht="20.399999999999999" x14ac:dyDescent="0.3">
      <c r="A46" s="131"/>
      <c r="B46" s="4"/>
      <c r="C46" s="279"/>
      <c r="D46" s="26" t="s">
        <v>99</v>
      </c>
      <c r="E46" s="31"/>
      <c r="F46" s="31"/>
      <c r="G46" s="33"/>
      <c r="H46" s="68">
        <f>'table 3 additional contribution'!H46*0.53</f>
        <v>0</v>
      </c>
      <c r="I46" s="65">
        <f>'table 3 additional contribution'!I46*0.53</f>
        <v>0</v>
      </c>
      <c r="J46" s="68">
        <f>'table 3 additional contribution'!J46*0.53</f>
        <v>159000</v>
      </c>
      <c r="K46" s="33"/>
      <c r="L46" s="112"/>
      <c r="M46" s="113"/>
      <c r="N46" s="114"/>
      <c r="O46" s="68">
        <f>'table 3 additional contribution'!O46*0.53</f>
        <v>0</v>
      </c>
      <c r="P46" s="33">
        <f>'table 3 additional contribution'!P46*0.53</f>
        <v>0</v>
      </c>
      <c r="Q46" s="33">
        <f>'table 3 additional contribution'!Q46*0.53</f>
        <v>0</v>
      </c>
      <c r="R46" s="33">
        <f>'table 3 additional contribution'!R46*0.53</f>
        <v>0</v>
      </c>
      <c r="S46" s="33">
        <f>'table 3 additional contribution'!S46*0.53</f>
        <v>0</v>
      </c>
      <c r="T46" s="33"/>
      <c r="U46" s="33">
        <f>'table 3 additional contribution'!U46*0.53</f>
        <v>0</v>
      </c>
      <c r="V46" s="12"/>
      <c r="W46" s="128">
        <f t="shared" si="0"/>
        <v>159000</v>
      </c>
      <c r="X46" s="308"/>
    </row>
    <row r="47" spans="1:24" ht="40.799999999999997" x14ac:dyDescent="0.3">
      <c r="A47" s="131"/>
      <c r="B47" s="4"/>
      <c r="C47" s="3" t="s">
        <v>100</v>
      </c>
      <c r="D47" s="26" t="s">
        <v>101</v>
      </c>
      <c r="E47" s="31"/>
      <c r="F47" s="32"/>
      <c r="G47" s="33"/>
      <c r="H47" s="68">
        <f>'table 3 additional contribution'!H47*0.53</f>
        <v>0</v>
      </c>
      <c r="I47" s="65">
        <f>'table 3 additional contribution'!I47*0.53</f>
        <v>0</v>
      </c>
      <c r="J47" s="68">
        <f>'table 3 additional contribution'!J47*0.53</f>
        <v>371000</v>
      </c>
      <c r="K47" s="33"/>
      <c r="L47" s="112"/>
      <c r="M47" s="113"/>
      <c r="N47" s="114"/>
      <c r="O47" s="68">
        <f>'table 3 additional contribution'!O47*0.53</f>
        <v>0</v>
      </c>
      <c r="P47" s="33">
        <f>'table 3 additional contribution'!P47*0.53</f>
        <v>0</v>
      </c>
      <c r="Q47" s="33">
        <f>'table 3 additional contribution'!Q47*0.53</f>
        <v>0</v>
      </c>
      <c r="R47" s="33">
        <f>'table 3 additional contribution'!R47*0.53</f>
        <v>0</v>
      </c>
      <c r="S47" s="33">
        <f>'table 3 additional contribution'!S47*0.53</f>
        <v>0</v>
      </c>
      <c r="T47" s="33"/>
      <c r="U47" s="33">
        <f>'table 3 additional contribution'!U47*0.53</f>
        <v>0</v>
      </c>
      <c r="V47" s="12"/>
      <c r="W47" s="128">
        <f t="shared" si="0"/>
        <v>371000</v>
      </c>
      <c r="X47" s="308"/>
    </row>
    <row r="48" spans="1:24" ht="31.2" thickBot="1" x14ac:dyDescent="0.35">
      <c r="A48" s="132"/>
      <c r="B48" s="11"/>
      <c r="C48" s="10"/>
      <c r="D48" s="37" t="s">
        <v>102</v>
      </c>
      <c r="E48" s="38"/>
      <c r="F48" s="39"/>
      <c r="G48" s="40"/>
      <c r="H48" s="68">
        <f>'table 3 additional contribution'!H48*0.53</f>
        <v>0</v>
      </c>
      <c r="I48" s="65">
        <f>'table 3 additional contribution'!I48*0.53</f>
        <v>0</v>
      </c>
      <c r="J48" s="68">
        <f>'table 3 additional contribution'!J48*0.53</f>
        <v>0</v>
      </c>
      <c r="K48" s="40"/>
      <c r="L48" s="60"/>
      <c r="M48" s="61"/>
      <c r="N48" s="62"/>
      <c r="O48" s="68">
        <f>'table 3 additional contribution'!O48*0.53</f>
        <v>0</v>
      </c>
      <c r="P48" s="33">
        <f>'table 3 additional contribution'!P48*0.53</f>
        <v>0</v>
      </c>
      <c r="Q48" s="33">
        <f>'table 3 additional contribution'!Q48*0.53</f>
        <v>0</v>
      </c>
      <c r="R48" s="33">
        <f>'table 3 additional contribution'!R48*0.53</f>
        <v>0</v>
      </c>
      <c r="S48" s="33">
        <f>'table 3 additional contribution'!S48*0.53</f>
        <v>0</v>
      </c>
      <c r="T48" s="40"/>
      <c r="U48" s="33">
        <f>'table 3 additional contribution'!U48*0.53</f>
        <v>0</v>
      </c>
      <c r="V48" s="9"/>
      <c r="W48" s="130">
        <f t="shared" si="0"/>
        <v>0</v>
      </c>
      <c r="X48" s="309"/>
    </row>
    <row r="49" spans="1:24" ht="26.4" x14ac:dyDescent="0.3">
      <c r="A49" s="125" t="s">
        <v>103</v>
      </c>
      <c r="B49" s="8" t="s">
        <v>104</v>
      </c>
      <c r="C49" s="7">
        <v>19</v>
      </c>
      <c r="D49" s="27"/>
      <c r="E49" s="28"/>
      <c r="F49" s="29"/>
      <c r="G49" s="30"/>
      <c r="H49" s="68">
        <f>'table 3 additional contribution'!H49*0.53</f>
        <v>0</v>
      </c>
      <c r="I49" s="65">
        <f>'table 3 additional contribution'!I49*0.53</f>
        <v>0</v>
      </c>
      <c r="J49" s="68">
        <f>'table 3 additional contribution'!J49*0.53</f>
        <v>0</v>
      </c>
      <c r="K49" s="30"/>
      <c r="L49" s="295"/>
      <c r="M49" s="296"/>
      <c r="N49" s="297"/>
      <c r="O49" s="68">
        <f>'table 3 additional contribution'!O49*0.53</f>
        <v>0</v>
      </c>
      <c r="P49" s="33">
        <f>'table 3 additional contribution'!P49*0.53</f>
        <v>0</v>
      </c>
      <c r="Q49" s="33">
        <f>'table 3 additional contribution'!Q49*0.53</f>
        <v>0</v>
      </c>
      <c r="R49" s="33">
        <f>'table 3 additional contribution'!R49*0.53</f>
        <v>0</v>
      </c>
      <c r="S49" s="33">
        <f>'table 3 additional contribution'!S49*0.53</f>
        <v>0</v>
      </c>
      <c r="T49" s="30"/>
      <c r="U49" s="33">
        <f>'table 3 additional contribution'!U49*0.53</f>
        <v>0</v>
      </c>
      <c r="V49" s="13"/>
      <c r="W49" s="126">
        <f t="shared" si="0"/>
        <v>0</v>
      </c>
      <c r="X49" s="307">
        <f>SUM(W49:W53)</f>
        <v>6625000</v>
      </c>
    </row>
    <row r="50" spans="1:24" x14ac:dyDescent="0.3">
      <c r="A50" s="127"/>
      <c r="B50" s="20"/>
      <c r="C50" s="21" t="s">
        <v>135</v>
      </c>
      <c r="D50" s="26" t="s">
        <v>137</v>
      </c>
      <c r="E50" s="31"/>
      <c r="F50" s="32"/>
      <c r="G50" s="33"/>
      <c r="H50" s="68">
        <f>'table 3 additional contribution'!H50*0.53</f>
        <v>0</v>
      </c>
      <c r="I50" s="65">
        <f>'table 3 additional contribution'!I50*0.53</f>
        <v>0</v>
      </c>
      <c r="J50" s="68">
        <f>'table 3 additional contribution'!J50*0.53</f>
        <v>0</v>
      </c>
      <c r="K50" s="33"/>
      <c r="L50" s="168"/>
      <c r="M50" s="169"/>
      <c r="N50" s="170"/>
      <c r="O50" s="68">
        <f>'table 3 additional contribution'!O50*0.53</f>
        <v>0</v>
      </c>
      <c r="P50" s="33">
        <f>'table 3 additional contribution'!P50*0.53</f>
        <v>0</v>
      </c>
      <c r="Q50" s="33">
        <f>'table 3 additional contribution'!Q50*0.53</f>
        <v>0</v>
      </c>
      <c r="R50" s="33">
        <f>'table 3 additional contribution'!R50*0.53</f>
        <v>0</v>
      </c>
      <c r="S50" s="33">
        <f>'table 3 additional contribution'!S50*0.53</f>
        <v>0</v>
      </c>
      <c r="T50" s="33"/>
      <c r="U50" s="33">
        <f>'table 3 additional contribution'!U50*0.53</f>
        <v>106000</v>
      </c>
      <c r="V50" s="12"/>
      <c r="W50" s="164">
        <f>SUM(U50:V50)</f>
        <v>106000</v>
      </c>
      <c r="X50" s="310"/>
    </row>
    <row r="51" spans="1:24" ht="20.399999999999999" x14ac:dyDescent="0.3">
      <c r="A51" s="131"/>
      <c r="B51" s="4"/>
      <c r="C51" s="3" t="s">
        <v>105</v>
      </c>
      <c r="D51" s="26" t="s">
        <v>106</v>
      </c>
      <c r="E51" s="31"/>
      <c r="F51" s="32"/>
      <c r="G51" s="33"/>
      <c r="H51" s="68">
        <f>'table 3 additional contribution'!H51*0.53</f>
        <v>0</v>
      </c>
      <c r="I51" s="65">
        <f>'table 3 additional contribution'!I51*0.53</f>
        <v>0</v>
      </c>
      <c r="J51" s="68">
        <f>'table 3 additional contribution'!J51*0.53</f>
        <v>0</v>
      </c>
      <c r="K51" s="33"/>
      <c r="L51" s="275"/>
      <c r="M51" s="276"/>
      <c r="N51" s="277"/>
      <c r="O51" s="68">
        <f>'table 3 additional contribution'!O51*0.53</f>
        <v>0</v>
      </c>
      <c r="P51" s="33">
        <f>'table 3 additional contribution'!P51*0.53</f>
        <v>0</v>
      </c>
      <c r="Q51" s="33">
        <f>'table 3 additional contribution'!Q51*0.53</f>
        <v>0</v>
      </c>
      <c r="R51" s="33">
        <f>'table 3 additional contribution'!R51*0.53</f>
        <v>0</v>
      </c>
      <c r="S51" s="33">
        <f>'table 3 additional contribution'!S51*0.53</f>
        <v>0</v>
      </c>
      <c r="T51" s="33"/>
      <c r="U51" s="33">
        <f>'table 3 additional contribution'!U51*0.53</f>
        <v>4929000</v>
      </c>
      <c r="V51" s="12"/>
      <c r="W51" s="128">
        <f t="shared" si="0"/>
        <v>4929000</v>
      </c>
      <c r="X51" s="308"/>
    </row>
    <row r="52" spans="1:24" x14ac:dyDescent="0.3">
      <c r="A52" s="131"/>
      <c r="B52" s="4"/>
      <c r="C52" s="3" t="s">
        <v>107</v>
      </c>
      <c r="D52" s="26" t="s">
        <v>108</v>
      </c>
      <c r="E52" s="31"/>
      <c r="F52" s="32"/>
      <c r="G52" s="33"/>
      <c r="H52" s="68">
        <f>'table 3 additional contribution'!H52*0.53</f>
        <v>0</v>
      </c>
      <c r="I52" s="65">
        <f>'table 3 additional contribution'!I52*0.53</f>
        <v>0</v>
      </c>
      <c r="J52" s="68">
        <f>'table 3 additional contribution'!J52*0.53</f>
        <v>0</v>
      </c>
      <c r="K52" s="33"/>
      <c r="L52" s="275"/>
      <c r="M52" s="276"/>
      <c r="N52" s="277"/>
      <c r="O52" s="68">
        <f>'table 3 additional contribution'!O52*0.53</f>
        <v>0</v>
      </c>
      <c r="P52" s="33">
        <f>'table 3 additional contribution'!P52*0.53</f>
        <v>0</v>
      </c>
      <c r="Q52" s="33">
        <f>'table 3 additional contribution'!Q52*0.53</f>
        <v>0</v>
      </c>
      <c r="R52" s="33">
        <f>'table 3 additional contribution'!R52*0.53</f>
        <v>0</v>
      </c>
      <c r="S52" s="33">
        <f>'table 3 additional contribution'!S52*0.53</f>
        <v>0</v>
      </c>
      <c r="T52" s="33"/>
      <c r="U52" s="33">
        <f>'table 3 additional contribution'!U52*0.53</f>
        <v>265000</v>
      </c>
      <c r="V52" s="12"/>
      <c r="W52" s="128">
        <f t="shared" si="0"/>
        <v>265000</v>
      </c>
      <c r="X52" s="308"/>
    </row>
    <row r="53" spans="1:24" ht="14.4" thickBot="1" x14ac:dyDescent="0.35">
      <c r="A53" s="132"/>
      <c r="B53" s="11"/>
      <c r="C53" s="10" t="s">
        <v>109</v>
      </c>
      <c r="D53" s="37" t="s">
        <v>110</v>
      </c>
      <c r="E53" s="38"/>
      <c r="F53" s="39"/>
      <c r="G53" s="40"/>
      <c r="H53" s="68">
        <f>'table 3 additional contribution'!H53*0.53</f>
        <v>0</v>
      </c>
      <c r="I53" s="65">
        <f>'table 3 additional contribution'!I53*0.53</f>
        <v>0</v>
      </c>
      <c r="J53" s="68">
        <f>'table 3 additional contribution'!J53*0.53</f>
        <v>0</v>
      </c>
      <c r="K53" s="40"/>
      <c r="L53" s="280"/>
      <c r="M53" s="281"/>
      <c r="N53" s="282"/>
      <c r="O53" s="68">
        <f>'table 3 additional contribution'!O53*0.53</f>
        <v>0</v>
      </c>
      <c r="P53" s="33">
        <f>'table 3 additional contribution'!P53*0.53</f>
        <v>0</v>
      </c>
      <c r="Q53" s="33">
        <f>'table 3 additional contribution'!Q53*0.53</f>
        <v>0</v>
      </c>
      <c r="R53" s="33">
        <f>'table 3 additional contribution'!R53*0.53</f>
        <v>0</v>
      </c>
      <c r="S53" s="33">
        <f>'table 3 additional contribution'!S53*0.53</f>
        <v>0</v>
      </c>
      <c r="T53" s="40"/>
      <c r="U53" s="33">
        <f>'table 3 additional contribution'!U53*0.53</f>
        <v>1325000</v>
      </c>
      <c r="V53" s="9"/>
      <c r="W53" s="130">
        <f t="shared" si="0"/>
        <v>1325000</v>
      </c>
      <c r="X53" s="309"/>
    </row>
    <row r="54" spans="1:24" x14ac:dyDescent="0.3">
      <c r="A54" s="125" t="s">
        <v>113</v>
      </c>
      <c r="B54" s="8" t="s">
        <v>114</v>
      </c>
      <c r="C54" s="7">
        <v>20</v>
      </c>
      <c r="D54" s="27"/>
      <c r="E54" s="28"/>
      <c r="F54" s="29"/>
      <c r="G54" s="30"/>
      <c r="H54" s="68">
        <f>'table 3 additional contribution'!H54*0.53</f>
        <v>0</v>
      </c>
      <c r="I54" s="65">
        <f>'table 3 additional contribution'!I54*0.53</f>
        <v>0</v>
      </c>
      <c r="J54" s="68">
        <f>'table 3 additional contribution'!J54*0.53</f>
        <v>0</v>
      </c>
      <c r="K54" s="30"/>
      <c r="L54" s="115"/>
      <c r="M54" s="116"/>
      <c r="N54" s="117"/>
      <c r="O54" s="68">
        <f>'table 3 additional contribution'!O54*0.53</f>
        <v>0</v>
      </c>
      <c r="P54" s="33">
        <f>'table 3 additional contribution'!P54*0.53</f>
        <v>0</v>
      </c>
      <c r="Q54" s="33">
        <f>'table 3 additional contribution'!Q54*0.53</f>
        <v>0</v>
      </c>
      <c r="R54" s="33">
        <f>'table 3 additional contribution'!R54*0.53</f>
        <v>0</v>
      </c>
      <c r="S54" s="33">
        <f>'table 3 additional contribution'!S54*0.53</f>
        <v>0</v>
      </c>
      <c r="T54" s="30"/>
      <c r="U54" s="33">
        <f>'table 3 additional contribution'!U54*0.53</f>
        <v>0</v>
      </c>
      <c r="V54" s="13"/>
      <c r="W54" s="126">
        <f t="shared" si="0"/>
        <v>0</v>
      </c>
      <c r="X54" s="148"/>
    </row>
    <row r="55" spans="1:24" ht="20.399999999999999" x14ac:dyDescent="0.3">
      <c r="A55" s="131"/>
      <c r="B55" s="6"/>
      <c r="C55" s="3" t="s">
        <v>111</v>
      </c>
      <c r="D55" s="26" t="s">
        <v>112</v>
      </c>
      <c r="E55" s="31"/>
      <c r="F55" s="32"/>
      <c r="G55" s="33"/>
      <c r="H55" s="68">
        <f>'table 3 additional contribution'!H55*0.53</f>
        <v>0</v>
      </c>
      <c r="I55" s="65">
        <f>'table 3 additional contribution'!I55*0.53</f>
        <v>0</v>
      </c>
      <c r="J55" s="68">
        <f>'table 3 additional contribution'!J55*0.53</f>
        <v>0</v>
      </c>
      <c r="K55" s="33"/>
      <c r="L55" s="275"/>
      <c r="M55" s="276"/>
      <c r="N55" s="277"/>
      <c r="O55" s="68">
        <f>'table 3 additional contribution'!O55*0.53</f>
        <v>0</v>
      </c>
      <c r="P55" s="33">
        <f>'table 3 additional contribution'!P55*0.53</f>
        <v>0</v>
      </c>
      <c r="Q55" s="33">
        <f>'table 3 additional contribution'!Q55*0.53</f>
        <v>0</v>
      </c>
      <c r="R55" s="33">
        <f>'table 3 additional contribution'!R55*0.53</f>
        <v>0</v>
      </c>
      <c r="S55" s="33">
        <f>'table 3 additional contribution'!S55*0.53</f>
        <v>0</v>
      </c>
      <c r="T55" s="33"/>
      <c r="U55" s="33">
        <f>'table 3 additional contribution'!U55*0.53</f>
        <v>0</v>
      </c>
      <c r="V55" s="12"/>
      <c r="W55" s="128">
        <f t="shared" si="0"/>
        <v>0</v>
      </c>
      <c r="X55" s="148"/>
    </row>
    <row r="56" spans="1:24" x14ac:dyDescent="0.3">
      <c r="A56" s="131"/>
      <c r="B56" s="4"/>
      <c r="C56" s="3" t="s">
        <v>115</v>
      </c>
      <c r="D56" s="26" t="s">
        <v>116</v>
      </c>
      <c r="E56" s="31"/>
      <c r="F56" s="32"/>
      <c r="G56" s="33"/>
      <c r="H56" s="68">
        <f>'table 3 additional contribution'!H56*0.53</f>
        <v>0</v>
      </c>
      <c r="I56" s="65">
        <f>'table 3 additional contribution'!I56*0.53</f>
        <v>0</v>
      </c>
      <c r="J56" s="68">
        <f>'table 3 additional contribution'!J56*0.53</f>
        <v>0</v>
      </c>
      <c r="K56" s="33"/>
      <c r="L56" s="275"/>
      <c r="M56" s="276"/>
      <c r="N56" s="277"/>
      <c r="O56" s="68">
        <f>'table 3 additional contribution'!O56*0.53</f>
        <v>0</v>
      </c>
      <c r="P56" s="33">
        <f>'table 3 additional contribution'!P56*0.53</f>
        <v>0</v>
      </c>
      <c r="Q56" s="33">
        <f>'table 3 additional contribution'!Q56*0.53</f>
        <v>0</v>
      </c>
      <c r="R56" s="33">
        <f>'table 3 additional contribution'!R56*0.53</f>
        <v>0</v>
      </c>
      <c r="S56" s="33">
        <f>'table 3 additional contribution'!S56*0.53</f>
        <v>0</v>
      </c>
      <c r="T56" s="33"/>
      <c r="U56" s="33">
        <f>'table 3 additional contribution'!U56*0.53</f>
        <v>0</v>
      </c>
      <c r="V56" s="12"/>
      <c r="W56" s="410">
        <f>'table 3 additional contribution'!W56*0.53</f>
        <v>853376.85000000009</v>
      </c>
      <c r="X56" s="307">
        <f>SUM(W56:W57)</f>
        <v>1383376.85</v>
      </c>
    </row>
    <row r="57" spans="1:24" ht="14.4" thickBot="1" x14ac:dyDescent="0.35">
      <c r="A57" s="135"/>
      <c r="B57" s="11"/>
      <c r="C57" s="10"/>
      <c r="D57" s="37"/>
      <c r="E57" s="38"/>
      <c r="F57" s="39"/>
      <c r="G57" s="40"/>
      <c r="H57" s="68">
        <f>'table 3 additional contribution'!H57*0.53</f>
        <v>0</v>
      </c>
      <c r="I57" s="65">
        <f>'table 3 additional contribution'!I57*0.53</f>
        <v>0</v>
      </c>
      <c r="J57" s="68">
        <f>'table 3 additional contribution'!J57*0.53</f>
        <v>0</v>
      </c>
      <c r="K57" s="40"/>
      <c r="L57" s="280"/>
      <c r="M57" s="281"/>
      <c r="N57" s="282"/>
      <c r="O57" s="68">
        <f>'table 3 additional contribution'!O57*0.53</f>
        <v>0</v>
      </c>
      <c r="P57" s="33">
        <f>'table 3 additional contribution'!P57*0.53</f>
        <v>0</v>
      </c>
      <c r="Q57" s="33">
        <f>'table 3 additional contribution'!Q57*0.53</f>
        <v>0</v>
      </c>
      <c r="R57" s="33">
        <f>'table 3 additional contribution'!R57*0.53</f>
        <v>0</v>
      </c>
      <c r="S57" s="33">
        <f>'table 3 additional contribution'!S57*0.53</f>
        <v>0</v>
      </c>
      <c r="T57" s="40"/>
      <c r="U57" s="33">
        <f>'table 3 additional contribution'!U57*0.53</f>
        <v>0</v>
      </c>
      <c r="V57" s="9"/>
      <c r="W57" s="183">
        <f>'table 3 additional contribution'!W57*0.53</f>
        <v>530000</v>
      </c>
      <c r="X57" s="309"/>
    </row>
    <row r="58" spans="1:24" ht="14.4" thickBot="1" x14ac:dyDescent="0.35">
      <c r="A58" s="138" t="s">
        <v>117</v>
      </c>
      <c r="B58" s="63" t="s">
        <v>118</v>
      </c>
      <c r="C58" s="54"/>
      <c r="D58" s="55"/>
      <c r="E58" s="56"/>
      <c r="F58" s="57"/>
      <c r="G58" s="58"/>
      <c r="H58" s="68">
        <f>'table 3 additional contribution'!H58*0.53</f>
        <v>0</v>
      </c>
      <c r="I58" s="65">
        <f>'table 3 additional contribution'!I58*0.53</f>
        <v>0</v>
      </c>
      <c r="J58" s="68">
        <f>'table 3 additional contribution'!J58*0.53</f>
        <v>0</v>
      </c>
      <c r="K58" s="58"/>
      <c r="L58" s="286"/>
      <c r="M58" s="287"/>
      <c r="N58" s="288"/>
      <c r="O58" s="68">
        <f>'table 3 additional contribution'!O58*0.53</f>
        <v>0</v>
      </c>
      <c r="P58" s="33">
        <f>'table 3 additional contribution'!P58*0.53</f>
        <v>0</v>
      </c>
      <c r="Q58" s="33">
        <f>'table 3 additional contribution'!Q58*0.53</f>
        <v>0</v>
      </c>
      <c r="R58" s="33">
        <f>'table 3 additional contribution'!R58*0.53</f>
        <v>0</v>
      </c>
      <c r="S58" s="33">
        <f>'table 3 additional contribution'!S58*0.53</f>
        <v>0</v>
      </c>
      <c r="T58" s="58"/>
      <c r="U58" s="33">
        <f>'table 3 additional contribution'!U58*0.53</f>
        <v>0</v>
      </c>
      <c r="V58" s="59"/>
      <c r="W58" s="172">
        <f>'table 3 additional contribution'!W58*0.53</f>
        <v>5300000</v>
      </c>
      <c r="X58" s="149">
        <f>SUM(W58)</f>
        <v>5300000</v>
      </c>
    </row>
    <row r="59" spans="1:24" x14ac:dyDescent="0.3">
      <c r="A59" s="127"/>
      <c r="B59" s="20"/>
      <c r="C59" s="21"/>
      <c r="D59" s="19"/>
      <c r="E59" s="31"/>
      <c r="F59" s="32"/>
      <c r="G59" s="33"/>
      <c r="H59" s="68">
        <f>'table 3 additional contribution'!H59*0.53</f>
        <v>0</v>
      </c>
      <c r="I59" s="65">
        <f>'table 3 additional contribution'!I59*0.53</f>
        <v>0</v>
      </c>
      <c r="J59" s="68">
        <f>'table 3 additional contribution'!J59*0.53</f>
        <v>0</v>
      </c>
      <c r="K59" s="33"/>
      <c r="L59" s="289"/>
      <c r="M59" s="290"/>
      <c r="N59" s="291"/>
      <c r="O59" s="68">
        <f>'table 3 additional contribution'!O59*0.53</f>
        <v>0</v>
      </c>
      <c r="P59" s="33">
        <f>'table 3 additional contribution'!P59*0.53</f>
        <v>0</v>
      </c>
      <c r="Q59" s="33">
        <f>'table 3 additional contribution'!Q59*0.53</f>
        <v>0</v>
      </c>
      <c r="R59" s="33">
        <f>'table 3 additional contribution'!R59*0.53</f>
        <v>0</v>
      </c>
      <c r="S59" s="33">
        <f>'table 3 additional contribution'!S59*0.53</f>
        <v>0</v>
      </c>
      <c r="T59" s="33"/>
      <c r="U59" s="33">
        <f>'table 3 additional contribution'!U59*0.53</f>
        <v>0</v>
      </c>
      <c r="V59" s="12"/>
      <c r="W59" s="128"/>
      <c r="X59" s="148"/>
    </row>
    <row r="60" spans="1:24" ht="15" customHeight="1" thickBot="1" x14ac:dyDescent="0.35">
      <c r="A60" s="140"/>
      <c r="B60" s="141"/>
      <c r="C60" s="142"/>
      <c r="D60" s="143" t="s">
        <v>125</v>
      </c>
      <c r="E60" s="144">
        <f t="shared" ref="E60:V60" si="1">SUM(E3:E59)</f>
        <v>0</v>
      </c>
      <c r="F60" s="145">
        <f t="shared" si="1"/>
        <v>0</v>
      </c>
      <c r="G60" s="145">
        <f t="shared" si="1"/>
        <v>0</v>
      </c>
      <c r="H60" s="145">
        <f t="shared" si="1"/>
        <v>9020600</v>
      </c>
      <c r="I60" s="145">
        <f t="shared" si="1"/>
        <v>13322900</v>
      </c>
      <c r="J60" s="145">
        <f t="shared" si="1"/>
        <v>7870500</v>
      </c>
      <c r="K60" s="145">
        <f t="shared" si="1"/>
        <v>0</v>
      </c>
      <c r="L60" s="213">
        <f t="shared" si="1"/>
        <v>59413525.760000005</v>
      </c>
      <c r="M60" s="214"/>
      <c r="N60" s="215"/>
      <c r="O60" s="145">
        <f t="shared" si="1"/>
        <v>7400147.79</v>
      </c>
      <c r="P60" s="145">
        <f t="shared" si="1"/>
        <v>159000</v>
      </c>
      <c r="Q60" s="145">
        <f t="shared" si="1"/>
        <v>2120000</v>
      </c>
      <c r="R60" s="145">
        <f t="shared" si="1"/>
        <v>1086500</v>
      </c>
      <c r="S60" s="145">
        <f t="shared" si="1"/>
        <v>2642826.4500000002</v>
      </c>
      <c r="T60" s="145">
        <f t="shared" si="1"/>
        <v>7950000</v>
      </c>
      <c r="U60" s="145">
        <f t="shared" si="1"/>
        <v>14257000</v>
      </c>
      <c r="V60" s="145">
        <f t="shared" si="1"/>
        <v>318000</v>
      </c>
      <c r="W60" s="146">
        <f>SUM(W3:W58)</f>
        <v>132244376.84999999</v>
      </c>
      <c r="X60" s="150">
        <f>SUM(X3:X58)</f>
        <v>132244376.84999999</v>
      </c>
    </row>
    <row r="61" spans="1:24" ht="15.6" customHeight="1" thickTop="1" thickBot="1" x14ac:dyDescent="0.35">
      <c r="D61" s="174" t="s">
        <v>138</v>
      </c>
      <c r="E61" s="175"/>
      <c r="F61" s="175"/>
      <c r="G61" s="175"/>
      <c r="H61" s="175">
        <v>9153100</v>
      </c>
      <c r="I61" s="175">
        <f>17430400-W58</f>
        <v>12130400</v>
      </c>
      <c r="J61" s="175"/>
      <c r="K61" s="175"/>
      <c r="L61" s="304">
        <v>59178810</v>
      </c>
      <c r="M61" s="305"/>
      <c r="N61" s="306"/>
      <c r="O61" s="175">
        <v>7807167</v>
      </c>
      <c r="P61" s="175"/>
      <c r="Q61" s="175">
        <v>2120000</v>
      </c>
      <c r="R61" s="175">
        <v>1086500</v>
      </c>
      <c r="S61" s="175">
        <v>2470523</v>
      </c>
      <c r="T61" s="175"/>
      <c r="U61" s="175"/>
      <c r="V61" s="175"/>
      <c r="W61" s="173"/>
      <c r="X61" s="70"/>
    </row>
    <row r="62" spans="1:24" s="176" customFormat="1" ht="15.6" customHeight="1" thickTop="1" x14ac:dyDescent="0.3">
      <c r="C62" s="177"/>
      <c r="D62" s="197" t="s">
        <v>139</v>
      </c>
      <c r="E62" s="198"/>
      <c r="F62" s="198"/>
      <c r="G62" s="198"/>
      <c r="H62" s="199">
        <f>-250000/H61</f>
        <v>-2.7313150735816281E-2</v>
      </c>
      <c r="I62" s="198">
        <f>(I60-I61)/I61</f>
        <v>9.8306733496010018E-2</v>
      </c>
      <c r="J62" s="198"/>
      <c r="K62" s="198"/>
      <c r="L62" s="300">
        <f>(L60-L61)/L61</f>
        <v>3.9662129062751576E-3</v>
      </c>
      <c r="M62" s="301"/>
      <c r="N62" s="302"/>
      <c r="O62" s="198">
        <f>(O60-O61)/O61</f>
        <v>-5.213404683158436E-2</v>
      </c>
      <c r="P62" s="198"/>
      <c r="Q62" s="198">
        <f>-(Q61-Q60)/Q61</f>
        <v>0</v>
      </c>
      <c r="R62" s="198">
        <f>(R61-R60)/R61</f>
        <v>0</v>
      </c>
      <c r="S62" s="198">
        <f>(S60-S61)/S61</f>
        <v>6.9743714185215105E-2</v>
      </c>
      <c r="T62" s="198"/>
      <c r="U62" s="198"/>
      <c r="V62" s="198"/>
      <c r="W62" s="200"/>
      <c r="X62" s="181"/>
    </row>
    <row r="63" spans="1:24" s="201" customFormat="1" ht="15.6" customHeight="1" thickBot="1" x14ac:dyDescent="0.35">
      <c r="C63" s="202"/>
      <c r="D63" s="206"/>
      <c r="H63" s="203"/>
      <c r="L63" s="204"/>
      <c r="M63" s="204"/>
      <c r="N63" s="204"/>
      <c r="W63" s="205"/>
      <c r="X63" s="205"/>
    </row>
    <row r="64" spans="1:24" ht="66" customHeight="1" thickTop="1" thickBot="1" x14ac:dyDescent="0.35">
      <c r="A64" s="24"/>
      <c r="B64" s="187"/>
      <c r="C64" s="188"/>
      <c r="D64" s="188"/>
      <c r="E64" s="189"/>
      <c r="F64" s="314" t="s">
        <v>129</v>
      </c>
      <c r="G64" s="314"/>
      <c r="H64" s="192"/>
      <c r="I64" s="189"/>
      <c r="J64" s="189"/>
      <c r="K64" s="193"/>
      <c r="L64" s="303" t="s">
        <v>128</v>
      </c>
      <c r="M64" s="303"/>
      <c r="N64" s="303"/>
      <c r="O64" s="192"/>
      <c r="P64" s="189"/>
      <c r="Q64" s="189"/>
      <c r="R64" s="189"/>
      <c r="S64" s="189"/>
      <c r="T64" s="189"/>
      <c r="U64" s="189"/>
      <c r="V64" s="24"/>
      <c r="W64" s="207"/>
      <c r="X64" s="208"/>
    </row>
    <row r="65" spans="1:24" ht="55.8" customHeight="1" thickTop="1" thickBot="1" x14ac:dyDescent="0.35">
      <c r="A65" s="190"/>
      <c r="B65" s="191"/>
      <c r="C65" s="188"/>
      <c r="D65" s="188"/>
      <c r="E65" s="189"/>
      <c r="F65" s="121" t="s">
        <v>130</v>
      </c>
      <c r="G65" s="121" t="s">
        <v>132</v>
      </c>
      <c r="H65" s="192"/>
      <c r="I65" s="189"/>
      <c r="J65" s="189"/>
      <c r="K65" s="194"/>
      <c r="L65" s="312" t="s">
        <v>131</v>
      </c>
      <c r="M65" s="312"/>
      <c r="N65" s="119" t="s">
        <v>126</v>
      </c>
      <c r="O65" s="192"/>
      <c r="P65" s="189"/>
      <c r="Q65" s="189"/>
      <c r="R65" s="189"/>
      <c r="S65" s="189"/>
      <c r="T65" s="189"/>
      <c r="U65" s="189"/>
      <c r="V65" s="24"/>
      <c r="W65" s="207"/>
      <c r="X65" s="208"/>
    </row>
    <row r="66" spans="1:24" ht="15" customHeight="1" thickTop="1" thickBot="1" x14ac:dyDescent="0.35">
      <c r="A66" s="24"/>
      <c r="B66" s="187"/>
      <c r="C66" s="188"/>
      <c r="D66" s="188"/>
      <c r="E66" s="189"/>
      <c r="F66" s="153">
        <f>O11+O13+Q11+Q13+R11+L24+L25+S22+S23+S25+L29+O29+S29+L34+L31+L32+L39+L40+L41</f>
        <v>72080000</v>
      </c>
      <c r="G66" s="152">
        <f>F66/W60</f>
        <v>0.5450515304840351</v>
      </c>
      <c r="H66" s="195"/>
      <c r="I66" s="74"/>
      <c r="J66" s="74"/>
      <c r="K66" s="196"/>
      <c r="L66" s="313">
        <f>L60+O60+P60+Q60+R60+S60+U60*0.4</f>
        <v>78524800.000000015</v>
      </c>
      <c r="M66" s="313"/>
      <c r="N66" s="152">
        <f>L66/W60</f>
        <v>0.59378554968025488</v>
      </c>
      <c r="O66" s="195"/>
      <c r="P66" s="74"/>
      <c r="Q66" s="74"/>
      <c r="R66" s="74"/>
      <c r="S66" s="74"/>
      <c r="T66" s="74"/>
      <c r="U66" s="74"/>
      <c r="V66" s="209"/>
      <c r="W66" s="210"/>
      <c r="X66" s="211"/>
    </row>
    <row r="67" spans="1:24" ht="14.4" thickTop="1" x14ac:dyDescent="0.3">
      <c r="A67" s="184"/>
      <c r="B67" s="20"/>
      <c r="C67" s="185"/>
      <c r="D67" s="186"/>
      <c r="E67" s="33"/>
      <c r="F67" s="74"/>
      <c r="G67" s="74"/>
      <c r="H67" s="72"/>
      <c r="I67" s="72"/>
      <c r="J67" s="72"/>
      <c r="K67" s="74"/>
      <c r="L67" s="74"/>
      <c r="M67" s="74"/>
      <c r="N67" s="75"/>
      <c r="O67" s="33"/>
      <c r="P67" s="33"/>
      <c r="Q67" s="33"/>
      <c r="R67" s="33"/>
      <c r="S67" s="33"/>
      <c r="T67" s="33"/>
      <c r="U67" s="33"/>
      <c r="V67" s="12"/>
      <c r="W67" s="90"/>
    </row>
    <row r="68" spans="1:24" x14ac:dyDescent="0.3">
      <c r="A68" s="5"/>
      <c r="B68" s="4"/>
      <c r="C68" s="71"/>
      <c r="D68" s="76"/>
      <c r="E68" s="77"/>
      <c r="F68" s="74"/>
      <c r="G68" s="72"/>
      <c r="H68" s="72"/>
      <c r="I68" s="72"/>
      <c r="J68" s="72"/>
      <c r="K68" s="72"/>
      <c r="L68" s="72"/>
      <c r="M68" s="72"/>
      <c r="N68" s="73"/>
      <c r="O68" s="33"/>
      <c r="P68" s="33"/>
      <c r="Q68" s="33"/>
      <c r="R68" s="33"/>
      <c r="S68" s="33"/>
      <c r="T68" s="33"/>
      <c r="U68" s="33"/>
      <c r="V68" s="12"/>
      <c r="W68" s="90"/>
    </row>
    <row r="69" spans="1:24" x14ac:dyDescent="0.3">
      <c r="A69" s="5"/>
      <c r="B69" s="4"/>
      <c r="C69" s="71"/>
      <c r="D69" s="76"/>
      <c r="E69" s="77"/>
      <c r="F69" s="74"/>
      <c r="G69" s="72"/>
      <c r="H69" s="72"/>
      <c r="I69" s="72"/>
      <c r="J69" s="72"/>
      <c r="K69" s="72"/>
      <c r="L69" s="72"/>
      <c r="M69" s="72"/>
      <c r="N69" s="73"/>
      <c r="O69" s="33"/>
      <c r="P69" s="33"/>
      <c r="Q69" s="33"/>
      <c r="R69" s="33"/>
      <c r="S69" s="33"/>
      <c r="T69" s="33"/>
      <c r="U69" s="33"/>
      <c r="V69" s="12"/>
      <c r="W69" s="90"/>
    </row>
    <row r="70" spans="1:24" x14ac:dyDescent="0.3">
      <c r="A70" s="5"/>
      <c r="B70" s="4"/>
      <c r="C70" s="71"/>
      <c r="D70" s="76"/>
      <c r="E70" s="77"/>
      <c r="F70" s="74"/>
      <c r="G70" s="74"/>
      <c r="H70" s="74"/>
      <c r="I70" s="80"/>
      <c r="J70" s="74"/>
      <c r="K70" s="74"/>
      <c r="L70" s="74"/>
      <c r="M70" s="74"/>
      <c r="N70" s="75"/>
      <c r="O70" s="33"/>
      <c r="P70" s="33"/>
      <c r="Q70" s="33"/>
      <c r="R70" s="33"/>
      <c r="S70" s="33"/>
      <c r="T70" s="33"/>
      <c r="U70" s="33"/>
      <c r="V70" s="12"/>
      <c r="W70" s="90"/>
    </row>
    <row r="71" spans="1:24" x14ac:dyDescent="0.3">
      <c r="A71" s="5"/>
      <c r="B71" s="4"/>
      <c r="C71" s="71"/>
      <c r="D71" s="76"/>
      <c r="E71" s="77"/>
      <c r="F71" s="74"/>
      <c r="G71" s="74"/>
      <c r="H71" s="74"/>
      <c r="I71" s="74"/>
      <c r="J71" s="74"/>
      <c r="K71" s="74"/>
      <c r="L71" s="74"/>
      <c r="M71" s="74"/>
      <c r="N71" s="75"/>
      <c r="O71" s="33"/>
      <c r="P71" s="33"/>
      <c r="Q71" s="33"/>
      <c r="R71" s="33"/>
      <c r="S71" s="33"/>
      <c r="T71" s="33"/>
      <c r="U71" s="33"/>
      <c r="V71" s="12"/>
      <c r="W71" s="90"/>
    </row>
    <row r="72" spans="1:24" x14ac:dyDescent="0.3">
      <c r="A72" s="5"/>
      <c r="B72" s="4"/>
      <c r="C72" s="71"/>
      <c r="D72" s="76"/>
      <c r="E72" s="77"/>
      <c r="F72" s="74"/>
      <c r="G72" s="74"/>
      <c r="H72" s="74"/>
      <c r="I72" s="74"/>
      <c r="J72" s="74"/>
      <c r="K72" s="74"/>
      <c r="L72" s="74"/>
      <c r="M72" s="74"/>
      <c r="N72" s="75"/>
      <c r="O72" s="33"/>
      <c r="P72" s="33"/>
      <c r="Q72" s="33"/>
      <c r="R72" s="33"/>
      <c r="S72" s="33"/>
      <c r="T72" s="33"/>
      <c r="U72" s="33"/>
      <c r="V72" s="12"/>
      <c r="W72" s="90"/>
    </row>
    <row r="73" spans="1:24" x14ac:dyDescent="0.3">
      <c r="A73" s="5"/>
      <c r="B73" s="4"/>
      <c r="C73" s="71"/>
      <c r="D73" s="76"/>
      <c r="E73" s="77"/>
      <c r="F73" s="74"/>
      <c r="G73" s="74"/>
      <c r="H73" s="74"/>
      <c r="I73" s="74"/>
      <c r="J73" s="74"/>
      <c r="K73" s="74"/>
      <c r="L73" s="74"/>
      <c r="M73" s="74"/>
      <c r="N73" s="75"/>
      <c r="O73" s="33"/>
      <c r="P73" s="33"/>
      <c r="Q73" s="33"/>
      <c r="R73" s="33"/>
      <c r="S73" s="33"/>
      <c r="T73" s="33"/>
      <c r="U73" s="33"/>
      <c r="V73" s="12"/>
      <c r="W73" s="90"/>
    </row>
    <row r="74" spans="1:24" x14ac:dyDescent="0.3">
      <c r="A74" s="5"/>
      <c r="B74" s="4"/>
      <c r="C74" s="71"/>
      <c r="D74" s="76"/>
      <c r="E74" s="77"/>
      <c r="F74" s="74"/>
      <c r="G74" s="74"/>
      <c r="H74" s="74"/>
      <c r="I74" s="74"/>
      <c r="J74" s="74"/>
      <c r="K74" s="74"/>
      <c r="L74" s="74"/>
      <c r="M74" s="74"/>
      <c r="N74" s="75"/>
      <c r="O74" s="33"/>
      <c r="P74" s="33"/>
      <c r="Q74" s="33"/>
      <c r="R74" s="33"/>
      <c r="S74" s="33"/>
      <c r="T74" s="33"/>
      <c r="U74" s="33"/>
      <c r="V74" s="12"/>
      <c r="W74" s="90"/>
    </row>
    <row r="75" spans="1:24" ht="15.6" x14ac:dyDescent="0.3">
      <c r="A75" s="5"/>
      <c r="B75" s="4"/>
      <c r="C75" s="71"/>
      <c r="D75" s="78"/>
      <c r="E75" s="79"/>
      <c r="F75" s="74"/>
      <c r="G75" s="74">
        <f>SUM(G62:G74)</f>
        <v>0.5450515304840351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12"/>
      <c r="W75" s="90"/>
    </row>
  </sheetData>
  <mergeCells count="50">
    <mergeCell ref="L65:M65"/>
    <mergeCell ref="L66:M66"/>
    <mergeCell ref="F64:G64"/>
    <mergeCell ref="X56:X57"/>
    <mergeCell ref="X31:X32"/>
    <mergeCell ref="X33:X36"/>
    <mergeCell ref="X38:X41"/>
    <mergeCell ref="X45:X48"/>
    <mergeCell ref="X49:X53"/>
    <mergeCell ref="L56:N56"/>
    <mergeCell ref="L49:N49"/>
    <mergeCell ref="L51:N51"/>
    <mergeCell ref="L52:N52"/>
    <mergeCell ref="L53:N53"/>
    <mergeCell ref="L55:N55"/>
    <mergeCell ref="L57:N57"/>
    <mergeCell ref="L38:N38"/>
    <mergeCell ref="L39:N39"/>
    <mergeCell ref="X3:X6"/>
    <mergeCell ref="X7:X9"/>
    <mergeCell ref="X10:X13"/>
    <mergeCell ref="X17:X20"/>
    <mergeCell ref="X21:X25"/>
    <mergeCell ref="L25:N25"/>
    <mergeCell ref="L29:N29"/>
    <mergeCell ref="L31:N31"/>
    <mergeCell ref="L32:N32"/>
    <mergeCell ref="L34:N34"/>
    <mergeCell ref="L35:N35"/>
    <mergeCell ref="T1:V1"/>
    <mergeCell ref="A2:B2"/>
    <mergeCell ref="L22:N22"/>
    <mergeCell ref="L23:N23"/>
    <mergeCell ref="L24:N24"/>
    <mergeCell ref="O1:S1"/>
    <mergeCell ref="A1:C1"/>
    <mergeCell ref="E1:G1"/>
    <mergeCell ref="H1:I1"/>
    <mergeCell ref="J1:K1"/>
    <mergeCell ref="L1:N1"/>
    <mergeCell ref="L62:N62"/>
    <mergeCell ref="L64:N64"/>
    <mergeCell ref="C45:C46"/>
    <mergeCell ref="L40:N40"/>
    <mergeCell ref="L41:N41"/>
    <mergeCell ref="L42:N42"/>
    <mergeCell ref="L43:N43"/>
    <mergeCell ref="L61:N61"/>
    <mergeCell ref="L58:N58"/>
    <mergeCell ref="L59:N59"/>
  </mergeCells>
  <dataValidations count="2">
    <dataValidation type="list" allowBlank="1" showInputMessage="1" showErrorMessage="1" sqref="E64:F75 G65:G75 O60:V60 H60:L60 E3:G60">
      <formula1>list3</formula1>
    </dataValidation>
    <dataValidation type="list" allowBlank="1" showInputMessage="1" showErrorMessage="1" sqref="M5:N21 H64:J75 K64:K65 O34:O59 T3:U11 P3:S59 L64 H3:L59 M33:O33 V3:V59 M36:N37 T12 M26:N28 M30:O30 X3 X7 X10 X14:X17 X21 X26:X31 X33 X37:X38 X42:X45 X49:X50 X54:X56 M3:N3 L66 K67:N75 N66 T13:U59 O3:O29 O31:O32 W3:W60 X58:X60 O64:X75">
      <formula1>list1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8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Q15"/>
  <sheetViews>
    <sheetView workbookViewId="0">
      <selection activeCell="M27" sqref="M27"/>
    </sheetView>
  </sheetViews>
  <sheetFormatPr defaultRowHeight="13.2" x14ac:dyDescent="0.25"/>
  <cols>
    <col min="1" max="1" width="8.88671875" style="212"/>
    <col min="2" max="2" width="0" style="212" hidden="1" customWidth="1"/>
    <col min="3" max="3" width="11.21875" style="212" customWidth="1"/>
    <col min="4" max="4" width="21.6640625" style="258" customWidth="1"/>
    <col min="5" max="16" width="8.88671875" style="212"/>
    <col min="17" max="17" width="9.5546875" style="212" customWidth="1"/>
    <col min="18" max="18" width="8.88671875" style="212"/>
    <col min="19" max="19" width="10.33203125" style="212" customWidth="1"/>
    <col min="20" max="20" width="80.88671875" style="212" customWidth="1"/>
    <col min="21" max="272" width="8.88671875" style="212"/>
    <col min="273" max="273" width="9.5546875" style="212" customWidth="1"/>
    <col min="274" max="274" width="8.88671875" style="212"/>
    <col min="275" max="275" width="10.33203125" style="212" customWidth="1"/>
    <col min="276" max="276" width="80.88671875" style="212" customWidth="1"/>
    <col min="277" max="528" width="8.88671875" style="212"/>
    <col min="529" max="529" width="9.5546875" style="212" customWidth="1"/>
    <col min="530" max="530" width="8.88671875" style="212"/>
    <col min="531" max="531" width="10.33203125" style="212" customWidth="1"/>
    <col min="532" max="532" width="80.88671875" style="212" customWidth="1"/>
    <col min="533" max="784" width="8.88671875" style="212"/>
    <col min="785" max="785" width="9.5546875" style="212" customWidth="1"/>
    <col min="786" max="786" width="8.88671875" style="212"/>
    <col min="787" max="787" width="10.33203125" style="212" customWidth="1"/>
    <col min="788" max="788" width="80.88671875" style="212" customWidth="1"/>
    <col min="789" max="1040" width="8.88671875" style="212"/>
    <col min="1041" max="1041" width="9.5546875" style="212" customWidth="1"/>
    <col min="1042" max="1042" width="8.88671875" style="212"/>
    <col min="1043" max="1043" width="10.33203125" style="212" customWidth="1"/>
    <col min="1044" max="1044" width="80.88671875" style="212" customWidth="1"/>
    <col min="1045" max="1296" width="8.88671875" style="212"/>
    <col min="1297" max="1297" width="9.5546875" style="212" customWidth="1"/>
    <col min="1298" max="1298" width="8.88671875" style="212"/>
    <col min="1299" max="1299" width="10.33203125" style="212" customWidth="1"/>
    <col min="1300" max="1300" width="80.88671875" style="212" customWidth="1"/>
    <col min="1301" max="1552" width="8.88671875" style="212"/>
    <col min="1553" max="1553" width="9.5546875" style="212" customWidth="1"/>
    <col min="1554" max="1554" width="8.88671875" style="212"/>
    <col min="1555" max="1555" width="10.33203125" style="212" customWidth="1"/>
    <col min="1556" max="1556" width="80.88671875" style="212" customWidth="1"/>
    <col min="1557" max="1808" width="8.88671875" style="212"/>
    <col min="1809" max="1809" width="9.5546875" style="212" customWidth="1"/>
    <col min="1810" max="1810" width="8.88671875" style="212"/>
    <col min="1811" max="1811" width="10.33203125" style="212" customWidth="1"/>
    <col min="1812" max="1812" width="80.88671875" style="212" customWidth="1"/>
    <col min="1813" max="2064" width="8.88671875" style="212"/>
    <col min="2065" max="2065" width="9.5546875" style="212" customWidth="1"/>
    <col min="2066" max="2066" width="8.88671875" style="212"/>
    <col min="2067" max="2067" width="10.33203125" style="212" customWidth="1"/>
    <col min="2068" max="2068" width="80.88671875" style="212" customWidth="1"/>
    <col min="2069" max="2320" width="8.88671875" style="212"/>
    <col min="2321" max="2321" width="9.5546875" style="212" customWidth="1"/>
    <col min="2322" max="2322" width="8.88671875" style="212"/>
    <col min="2323" max="2323" width="10.33203125" style="212" customWidth="1"/>
    <col min="2324" max="2324" width="80.88671875" style="212" customWidth="1"/>
    <col min="2325" max="2576" width="8.88671875" style="212"/>
    <col min="2577" max="2577" width="9.5546875" style="212" customWidth="1"/>
    <col min="2578" max="2578" width="8.88671875" style="212"/>
    <col min="2579" max="2579" width="10.33203125" style="212" customWidth="1"/>
    <col min="2580" max="2580" width="80.88671875" style="212" customWidth="1"/>
    <col min="2581" max="2832" width="8.88671875" style="212"/>
    <col min="2833" max="2833" width="9.5546875" style="212" customWidth="1"/>
    <col min="2834" max="2834" width="8.88671875" style="212"/>
    <col min="2835" max="2835" width="10.33203125" style="212" customWidth="1"/>
    <col min="2836" max="2836" width="80.88671875" style="212" customWidth="1"/>
    <col min="2837" max="3088" width="8.88671875" style="212"/>
    <col min="3089" max="3089" width="9.5546875" style="212" customWidth="1"/>
    <col min="3090" max="3090" width="8.88671875" style="212"/>
    <col min="3091" max="3091" width="10.33203125" style="212" customWidth="1"/>
    <col min="3092" max="3092" width="80.88671875" style="212" customWidth="1"/>
    <col min="3093" max="3344" width="8.88671875" style="212"/>
    <col min="3345" max="3345" width="9.5546875" style="212" customWidth="1"/>
    <col min="3346" max="3346" width="8.88671875" style="212"/>
    <col min="3347" max="3347" width="10.33203125" style="212" customWidth="1"/>
    <col min="3348" max="3348" width="80.88671875" style="212" customWidth="1"/>
    <col min="3349" max="3600" width="8.88671875" style="212"/>
    <col min="3601" max="3601" width="9.5546875" style="212" customWidth="1"/>
    <col min="3602" max="3602" width="8.88671875" style="212"/>
    <col min="3603" max="3603" width="10.33203125" style="212" customWidth="1"/>
    <col min="3604" max="3604" width="80.88671875" style="212" customWidth="1"/>
    <col min="3605" max="3856" width="8.88671875" style="212"/>
    <col min="3857" max="3857" width="9.5546875" style="212" customWidth="1"/>
    <col min="3858" max="3858" width="8.88671875" style="212"/>
    <col min="3859" max="3859" width="10.33203125" style="212" customWidth="1"/>
    <col min="3860" max="3860" width="80.88671875" style="212" customWidth="1"/>
    <col min="3861" max="4112" width="8.88671875" style="212"/>
    <col min="4113" max="4113" width="9.5546875" style="212" customWidth="1"/>
    <col min="4114" max="4114" width="8.88671875" style="212"/>
    <col min="4115" max="4115" width="10.33203125" style="212" customWidth="1"/>
    <col min="4116" max="4116" width="80.88671875" style="212" customWidth="1"/>
    <col min="4117" max="4368" width="8.88671875" style="212"/>
    <col min="4369" max="4369" width="9.5546875" style="212" customWidth="1"/>
    <col min="4370" max="4370" width="8.88671875" style="212"/>
    <col min="4371" max="4371" width="10.33203125" style="212" customWidth="1"/>
    <col min="4372" max="4372" width="80.88671875" style="212" customWidth="1"/>
    <col min="4373" max="4624" width="8.88671875" style="212"/>
    <col min="4625" max="4625" width="9.5546875" style="212" customWidth="1"/>
    <col min="4626" max="4626" width="8.88671875" style="212"/>
    <col min="4627" max="4627" width="10.33203125" style="212" customWidth="1"/>
    <col min="4628" max="4628" width="80.88671875" style="212" customWidth="1"/>
    <col min="4629" max="4880" width="8.88671875" style="212"/>
    <col min="4881" max="4881" width="9.5546875" style="212" customWidth="1"/>
    <col min="4882" max="4882" width="8.88671875" style="212"/>
    <col min="4883" max="4883" width="10.33203125" style="212" customWidth="1"/>
    <col min="4884" max="4884" width="80.88671875" style="212" customWidth="1"/>
    <col min="4885" max="5136" width="8.88671875" style="212"/>
    <col min="5137" max="5137" width="9.5546875" style="212" customWidth="1"/>
    <col min="5138" max="5138" width="8.88671875" style="212"/>
    <col min="5139" max="5139" width="10.33203125" style="212" customWidth="1"/>
    <col min="5140" max="5140" width="80.88671875" style="212" customWidth="1"/>
    <col min="5141" max="5392" width="8.88671875" style="212"/>
    <col min="5393" max="5393" width="9.5546875" style="212" customWidth="1"/>
    <col min="5394" max="5394" width="8.88671875" style="212"/>
    <col min="5395" max="5395" width="10.33203125" style="212" customWidth="1"/>
    <col min="5396" max="5396" width="80.88671875" style="212" customWidth="1"/>
    <col min="5397" max="5648" width="8.88671875" style="212"/>
    <col min="5649" max="5649" width="9.5546875" style="212" customWidth="1"/>
    <col min="5650" max="5650" width="8.88671875" style="212"/>
    <col min="5651" max="5651" width="10.33203125" style="212" customWidth="1"/>
    <col min="5652" max="5652" width="80.88671875" style="212" customWidth="1"/>
    <col min="5653" max="5904" width="8.88671875" style="212"/>
    <col min="5905" max="5905" width="9.5546875" style="212" customWidth="1"/>
    <col min="5906" max="5906" width="8.88671875" style="212"/>
    <col min="5907" max="5907" width="10.33203125" style="212" customWidth="1"/>
    <col min="5908" max="5908" width="80.88671875" style="212" customWidth="1"/>
    <col min="5909" max="6160" width="8.88671875" style="212"/>
    <col min="6161" max="6161" width="9.5546875" style="212" customWidth="1"/>
    <col min="6162" max="6162" width="8.88671875" style="212"/>
    <col min="6163" max="6163" width="10.33203125" style="212" customWidth="1"/>
    <col min="6164" max="6164" width="80.88671875" style="212" customWidth="1"/>
    <col min="6165" max="6416" width="8.88671875" style="212"/>
    <col min="6417" max="6417" width="9.5546875" style="212" customWidth="1"/>
    <col min="6418" max="6418" width="8.88671875" style="212"/>
    <col min="6419" max="6419" width="10.33203125" style="212" customWidth="1"/>
    <col min="6420" max="6420" width="80.88671875" style="212" customWidth="1"/>
    <col min="6421" max="6672" width="8.88671875" style="212"/>
    <col min="6673" max="6673" width="9.5546875" style="212" customWidth="1"/>
    <col min="6674" max="6674" width="8.88671875" style="212"/>
    <col min="6675" max="6675" width="10.33203125" style="212" customWidth="1"/>
    <col min="6676" max="6676" width="80.88671875" style="212" customWidth="1"/>
    <col min="6677" max="6928" width="8.88671875" style="212"/>
    <col min="6929" max="6929" width="9.5546875" style="212" customWidth="1"/>
    <col min="6930" max="6930" width="8.88671875" style="212"/>
    <col min="6931" max="6931" width="10.33203125" style="212" customWidth="1"/>
    <col min="6932" max="6932" width="80.88671875" style="212" customWidth="1"/>
    <col min="6933" max="7184" width="8.88671875" style="212"/>
    <col min="7185" max="7185" width="9.5546875" style="212" customWidth="1"/>
    <col min="7186" max="7186" width="8.88671875" style="212"/>
    <col min="7187" max="7187" width="10.33203125" style="212" customWidth="1"/>
    <col min="7188" max="7188" width="80.88671875" style="212" customWidth="1"/>
    <col min="7189" max="7440" width="8.88671875" style="212"/>
    <col min="7441" max="7441" width="9.5546875" style="212" customWidth="1"/>
    <col min="7442" max="7442" width="8.88671875" style="212"/>
    <col min="7443" max="7443" width="10.33203125" style="212" customWidth="1"/>
    <col min="7444" max="7444" width="80.88671875" style="212" customWidth="1"/>
    <col min="7445" max="7696" width="8.88671875" style="212"/>
    <col min="7697" max="7697" width="9.5546875" style="212" customWidth="1"/>
    <col min="7698" max="7698" width="8.88671875" style="212"/>
    <col min="7699" max="7699" width="10.33203125" style="212" customWidth="1"/>
    <col min="7700" max="7700" width="80.88671875" style="212" customWidth="1"/>
    <col min="7701" max="7952" width="8.88671875" style="212"/>
    <col min="7953" max="7953" width="9.5546875" style="212" customWidth="1"/>
    <col min="7954" max="7954" width="8.88671875" style="212"/>
    <col min="7955" max="7955" width="10.33203125" style="212" customWidth="1"/>
    <col min="7956" max="7956" width="80.88671875" style="212" customWidth="1"/>
    <col min="7957" max="8208" width="8.88671875" style="212"/>
    <col min="8209" max="8209" width="9.5546875" style="212" customWidth="1"/>
    <col min="8210" max="8210" width="8.88671875" style="212"/>
    <col min="8211" max="8211" width="10.33203125" style="212" customWidth="1"/>
    <col min="8212" max="8212" width="80.88671875" style="212" customWidth="1"/>
    <col min="8213" max="8464" width="8.88671875" style="212"/>
    <col min="8465" max="8465" width="9.5546875" style="212" customWidth="1"/>
    <col min="8466" max="8466" width="8.88671875" style="212"/>
    <col min="8467" max="8467" width="10.33203125" style="212" customWidth="1"/>
    <col min="8468" max="8468" width="80.88671875" style="212" customWidth="1"/>
    <col min="8469" max="8720" width="8.88671875" style="212"/>
    <col min="8721" max="8721" width="9.5546875" style="212" customWidth="1"/>
    <col min="8722" max="8722" width="8.88671875" style="212"/>
    <col min="8723" max="8723" width="10.33203125" style="212" customWidth="1"/>
    <col min="8724" max="8724" width="80.88671875" style="212" customWidth="1"/>
    <col min="8725" max="8976" width="8.88671875" style="212"/>
    <col min="8977" max="8977" width="9.5546875" style="212" customWidth="1"/>
    <col min="8978" max="8978" width="8.88671875" style="212"/>
    <col min="8979" max="8979" width="10.33203125" style="212" customWidth="1"/>
    <col min="8980" max="8980" width="80.88671875" style="212" customWidth="1"/>
    <col min="8981" max="9232" width="8.88671875" style="212"/>
    <col min="9233" max="9233" width="9.5546875" style="212" customWidth="1"/>
    <col min="9234" max="9234" width="8.88671875" style="212"/>
    <col min="9235" max="9235" width="10.33203125" style="212" customWidth="1"/>
    <col min="9236" max="9236" width="80.88671875" style="212" customWidth="1"/>
    <col min="9237" max="9488" width="8.88671875" style="212"/>
    <col min="9489" max="9489" width="9.5546875" style="212" customWidth="1"/>
    <col min="9490" max="9490" width="8.88671875" style="212"/>
    <col min="9491" max="9491" width="10.33203125" style="212" customWidth="1"/>
    <col min="9492" max="9492" width="80.88671875" style="212" customWidth="1"/>
    <col min="9493" max="9744" width="8.88671875" style="212"/>
    <col min="9745" max="9745" width="9.5546875" style="212" customWidth="1"/>
    <col min="9746" max="9746" width="8.88671875" style="212"/>
    <col min="9747" max="9747" width="10.33203125" style="212" customWidth="1"/>
    <col min="9748" max="9748" width="80.88671875" style="212" customWidth="1"/>
    <col min="9749" max="10000" width="8.88671875" style="212"/>
    <col min="10001" max="10001" width="9.5546875" style="212" customWidth="1"/>
    <col min="10002" max="10002" width="8.88671875" style="212"/>
    <col min="10003" max="10003" width="10.33203125" style="212" customWidth="1"/>
    <col min="10004" max="10004" width="80.88671875" style="212" customWidth="1"/>
    <col min="10005" max="10256" width="8.88671875" style="212"/>
    <col min="10257" max="10257" width="9.5546875" style="212" customWidth="1"/>
    <col min="10258" max="10258" width="8.88671875" style="212"/>
    <col min="10259" max="10259" width="10.33203125" style="212" customWidth="1"/>
    <col min="10260" max="10260" width="80.88671875" style="212" customWidth="1"/>
    <col min="10261" max="10512" width="8.88671875" style="212"/>
    <col min="10513" max="10513" width="9.5546875" style="212" customWidth="1"/>
    <col min="10514" max="10514" width="8.88671875" style="212"/>
    <col min="10515" max="10515" width="10.33203125" style="212" customWidth="1"/>
    <col min="10516" max="10516" width="80.88671875" style="212" customWidth="1"/>
    <col min="10517" max="10768" width="8.88671875" style="212"/>
    <col min="10769" max="10769" width="9.5546875" style="212" customWidth="1"/>
    <col min="10770" max="10770" width="8.88671875" style="212"/>
    <col min="10771" max="10771" width="10.33203125" style="212" customWidth="1"/>
    <col min="10772" max="10772" width="80.88671875" style="212" customWidth="1"/>
    <col min="10773" max="11024" width="8.88671875" style="212"/>
    <col min="11025" max="11025" width="9.5546875" style="212" customWidth="1"/>
    <col min="11026" max="11026" width="8.88671875" style="212"/>
    <col min="11027" max="11027" width="10.33203125" style="212" customWidth="1"/>
    <col min="11028" max="11028" width="80.88671875" style="212" customWidth="1"/>
    <col min="11029" max="11280" width="8.88671875" style="212"/>
    <col min="11281" max="11281" width="9.5546875" style="212" customWidth="1"/>
    <col min="11282" max="11282" width="8.88671875" style="212"/>
    <col min="11283" max="11283" width="10.33203125" style="212" customWidth="1"/>
    <col min="11284" max="11284" width="80.88671875" style="212" customWidth="1"/>
    <col min="11285" max="11536" width="8.88671875" style="212"/>
    <col min="11537" max="11537" width="9.5546875" style="212" customWidth="1"/>
    <col min="11538" max="11538" width="8.88671875" style="212"/>
    <col min="11539" max="11539" width="10.33203125" style="212" customWidth="1"/>
    <col min="11540" max="11540" width="80.88671875" style="212" customWidth="1"/>
    <col min="11541" max="11792" width="8.88671875" style="212"/>
    <col min="11793" max="11793" width="9.5546875" style="212" customWidth="1"/>
    <col min="11794" max="11794" width="8.88671875" style="212"/>
    <col min="11795" max="11795" width="10.33203125" style="212" customWidth="1"/>
    <col min="11796" max="11796" width="80.88671875" style="212" customWidth="1"/>
    <col min="11797" max="12048" width="8.88671875" style="212"/>
    <col min="12049" max="12049" width="9.5546875" style="212" customWidth="1"/>
    <col min="12050" max="12050" width="8.88671875" style="212"/>
    <col min="12051" max="12051" width="10.33203125" style="212" customWidth="1"/>
    <col min="12052" max="12052" width="80.88671875" style="212" customWidth="1"/>
    <col min="12053" max="12304" width="8.88671875" style="212"/>
    <col min="12305" max="12305" width="9.5546875" style="212" customWidth="1"/>
    <col min="12306" max="12306" width="8.88671875" style="212"/>
    <col min="12307" max="12307" width="10.33203125" style="212" customWidth="1"/>
    <col min="12308" max="12308" width="80.88671875" style="212" customWidth="1"/>
    <col min="12309" max="12560" width="8.88671875" style="212"/>
    <col min="12561" max="12561" width="9.5546875" style="212" customWidth="1"/>
    <col min="12562" max="12562" width="8.88671875" style="212"/>
    <col min="12563" max="12563" width="10.33203125" style="212" customWidth="1"/>
    <col min="12564" max="12564" width="80.88671875" style="212" customWidth="1"/>
    <col min="12565" max="12816" width="8.88671875" style="212"/>
    <col min="12817" max="12817" width="9.5546875" style="212" customWidth="1"/>
    <col min="12818" max="12818" width="8.88671875" style="212"/>
    <col min="12819" max="12819" width="10.33203125" style="212" customWidth="1"/>
    <col min="12820" max="12820" width="80.88671875" style="212" customWidth="1"/>
    <col min="12821" max="13072" width="8.88671875" style="212"/>
    <col min="13073" max="13073" width="9.5546875" style="212" customWidth="1"/>
    <col min="13074" max="13074" width="8.88671875" style="212"/>
    <col min="13075" max="13075" width="10.33203125" style="212" customWidth="1"/>
    <col min="13076" max="13076" width="80.88671875" style="212" customWidth="1"/>
    <col min="13077" max="13328" width="8.88671875" style="212"/>
    <col min="13329" max="13329" width="9.5546875" style="212" customWidth="1"/>
    <col min="13330" max="13330" width="8.88671875" style="212"/>
    <col min="13331" max="13331" width="10.33203125" style="212" customWidth="1"/>
    <col min="13332" max="13332" width="80.88671875" style="212" customWidth="1"/>
    <col min="13333" max="13584" width="8.88671875" style="212"/>
    <col min="13585" max="13585" width="9.5546875" style="212" customWidth="1"/>
    <col min="13586" max="13586" width="8.88671875" style="212"/>
    <col min="13587" max="13587" width="10.33203125" style="212" customWidth="1"/>
    <col min="13588" max="13588" width="80.88671875" style="212" customWidth="1"/>
    <col min="13589" max="13840" width="8.88671875" style="212"/>
    <col min="13841" max="13841" width="9.5546875" style="212" customWidth="1"/>
    <col min="13842" max="13842" width="8.88671875" style="212"/>
    <col min="13843" max="13843" width="10.33203125" style="212" customWidth="1"/>
    <col min="13844" max="13844" width="80.88671875" style="212" customWidth="1"/>
    <col min="13845" max="14096" width="8.88671875" style="212"/>
    <col min="14097" max="14097" width="9.5546875" style="212" customWidth="1"/>
    <col min="14098" max="14098" width="8.88671875" style="212"/>
    <col min="14099" max="14099" width="10.33203125" style="212" customWidth="1"/>
    <col min="14100" max="14100" width="80.88671875" style="212" customWidth="1"/>
    <col min="14101" max="14352" width="8.88671875" style="212"/>
    <col min="14353" max="14353" width="9.5546875" style="212" customWidth="1"/>
    <col min="14354" max="14354" width="8.88671875" style="212"/>
    <col min="14355" max="14355" width="10.33203125" style="212" customWidth="1"/>
    <col min="14356" max="14356" width="80.88671875" style="212" customWidth="1"/>
    <col min="14357" max="14608" width="8.88671875" style="212"/>
    <col min="14609" max="14609" width="9.5546875" style="212" customWidth="1"/>
    <col min="14610" max="14610" width="8.88671875" style="212"/>
    <col min="14611" max="14611" width="10.33203125" style="212" customWidth="1"/>
    <col min="14612" max="14612" width="80.88671875" style="212" customWidth="1"/>
    <col min="14613" max="14864" width="8.88671875" style="212"/>
    <col min="14865" max="14865" width="9.5546875" style="212" customWidth="1"/>
    <col min="14866" max="14866" width="8.88671875" style="212"/>
    <col min="14867" max="14867" width="10.33203125" style="212" customWidth="1"/>
    <col min="14868" max="14868" width="80.88671875" style="212" customWidth="1"/>
    <col min="14869" max="15120" width="8.88671875" style="212"/>
    <col min="15121" max="15121" width="9.5546875" style="212" customWidth="1"/>
    <col min="15122" max="15122" width="8.88671875" style="212"/>
    <col min="15123" max="15123" width="10.33203125" style="212" customWidth="1"/>
    <col min="15124" max="15124" width="80.88671875" style="212" customWidth="1"/>
    <col min="15125" max="15376" width="8.88671875" style="212"/>
    <col min="15377" max="15377" width="9.5546875" style="212" customWidth="1"/>
    <col min="15378" max="15378" width="8.88671875" style="212"/>
    <col min="15379" max="15379" width="10.33203125" style="212" customWidth="1"/>
    <col min="15380" max="15380" width="80.88671875" style="212" customWidth="1"/>
    <col min="15381" max="15632" width="8.88671875" style="212"/>
    <col min="15633" max="15633" width="9.5546875" style="212" customWidth="1"/>
    <col min="15634" max="15634" width="8.88671875" style="212"/>
    <col min="15635" max="15635" width="10.33203125" style="212" customWidth="1"/>
    <col min="15636" max="15636" width="80.88671875" style="212" customWidth="1"/>
    <col min="15637" max="15888" width="8.88671875" style="212"/>
    <col min="15889" max="15889" width="9.5546875" style="212" customWidth="1"/>
    <col min="15890" max="15890" width="8.88671875" style="212"/>
    <col min="15891" max="15891" width="10.33203125" style="212" customWidth="1"/>
    <col min="15892" max="15892" width="80.88671875" style="212" customWidth="1"/>
    <col min="15893" max="16144" width="8.88671875" style="212"/>
    <col min="16145" max="16145" width="9.5546875" style="212" customWidth="1"/>
    <col min="16146" max="16146" width="8.88671875" style="212"/>
    <col min="16147" max="16147" width="10.33203125" style="212" customWidth="1"/>
    <col min="16148" max="16148" width="80.88671875" style="212" customWidth="1"/>
    <col min="16149" max="16384" width="8.88671875" style="212"/>
  </cols>
  <sheetData>
    <row r="2" spans="1:17" ht="31.2" customHeight="1" x14ac:dyDescent="0.25">
      <c r="A2" s="257"/>
      <c r="B2" s="257"/>
      <c r="C2" s="315" t="s">
        <v>188</v>
      </c>
      <c r="D2" s="315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4" spans="1:17" x14ac:dyDescent="0.25">
      <c r="C4" s="246" t="s">
        <v>140</v>
      </c>
      <c r="D4" s="259">
        <f>'EU contribution'!W44+'EU contribution'!W46+'EU contribution'!W47</f>
        <v>1590000</v>
      </c>
    </row>
    <row r="5" spans="1:17" x14ac:dyDescent="0.25">
      <c r="C5" s="247" t="s">
        <v>141</v>
      </c>
      <c r="D5" s="259">
        <f>'EU contribution'!V60</f>
        <v>318000</v>
      </c>
    </row>
    <row r="6" spans="1:17" x14ac:dyDescent="0.25">
      <c r="C6" s="248" t="s">
        <v>142</v>
      </c>
      <c r="D6" s="259">
        <f>'EU contribution'!H60+'EU contribution'!I60+'EU contribution'!J60+'EU contribution'!K60-'EU contribution'!H4-'EU contribution'!I4-'EU contribution'!J4-'EU contribution'!J6-'EU contribution'!H6-'EU contribution'!H5-'EU contribution'!H44-'EU contribution'!J44-'EU contribution'!J46-'EU contribution'!J47-'EU contribution'!I58</f>
        <v>28306000</v>
      </c>
    </row>
    <row r="7" spans="1:17" x14ac:dyDescent="0.25">
      <c r="C7" s="249" t="s">
        <v>143</v>
      </c>
      <c r="D7" s="259">
        <f>'EU contribution'!P60+'EU contribution'!Q60+'EU contribution'!R60+'EU contribution'!S60-'EU contribution'!P4-'EU contribution'!P6-'EU contribution'!R4-'EU contribution'!P44</f>
        <v>5822826.4500000002</v>
      </c>
    </row>
    <row r="8" spans="1:17" x14ac:dyDescent="0.25">
      <c r="C8" s="250" t="s">
        <v>144</v>
      </c>
      <c r="D8" s="259">
        <f>'EU contribution'!L60/2-('EU contribution'!L4/2)-('EU contribution'!L44/2)</f>
        <v>29567637.880000003</v>
      </c>
    </row>
    <row r="9" spans="1:17" x14ac:dyDescent="0.25">
      <c r="C9" s="251" t="s">
        <v>145</v>
      </c>
      <c r="D9" s="259">
        <f>('EU contribution'!L60/2)+'EU contribution'!O60-('EU contribution'!L4/2)-('EU contribution'!L44/2)-'EU contribution'!O4-'EU contribution'!O5-'EU contribution'!O6-'EU contribution'!O44</f>
        <v>36689535.670000002</v>
      </c>
    </row>
    <row r="10" spans="1:17" x14ac:dyDescent="0.25">
      <c r="C10" s="252" t="s">
        <v>146</v>
      </c>
      <c r="D10" s="259">
        <f>'EU contribution'!T60</f>
        <v>7950000</v>
      </c>
    </row>
    <row r="11" spans="1:17" x14ac:dyDescent="0.25">
      <c r="C11" s="253" t="s">
        <v>147</v>
      </c>
      <c r="D11" s="259">
        <f>'EU contribution'!U60</f>
        <v>14257000</v>
      </c>
    </row>
    <row r="12" spans="1:17" x14ac:dyDescent="0.25">
      <c r="C12" s="254" t="s">
        <v>148</v>
      </c>
      <c r="D12" s="259">
        <f>'EU contribution'!W4+'EU contribution'!W5+'EU contribution'!W6</f>
        <v>1060000</v>
      </c>
    </row>
    <row r="13" spans="1:17" x14ac:dyDescent="0.25">
      <c r="C13" s="255" t="s">
        <v>149</v>
      </c>
      <c r="D13" s="259">
        <f>2443377</f>
        <v>2443377</v>
      </c>
    </row>
    <row r="14" spans="1:17" x14ac:dyDescent="0.25">
      <c r="C14" s="255" t="s">
        <v>150</v>
      </c>
      <c r="D14" s="259">
        <v>5300000</v>
      </c>
    </row>
    <row r="15" spans="1:17" x14ac:dyDescent="0.25">
      <c r="C15" s="256"/>
      <c r="D15" s="260">
        <f>SUM(D4:D14)</f>
        <v>133304377</v>
      </c>
    </row>
  </sheetData>
  <mergeCells count="1">
    <mergeCell ref="C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0"/>
  <sheetViews>
    <sheetView topLeftCell="A25" workbookViewId="0">
      <selection activeCell="S6" sqref="S6:S7"/>
    </sheetView>
  </sheetViews>
  <sheetFormatPr defaultRowHeight="13.2" x14ac:dyDescent="0.25"/>
  <cols>
    <col min="1" max="3" width="8.88671875" style="212"/>
    <col min="4" max="4" width="15.109375" style="212" hidden="1" customWidth="1"/>
    <col min="5" max="5" width="11.88671875" style="212" hidden="1" customWidth="1"/>
    <col min="6" max="6" width="11.33203125" style="212" hidden="1" customWidth="1"/>
    <col min="7" max="7" width="10.88671875" style="212" hidden="1" customWidth="1"/>
    <col min="8" max="8" width="11.88671875" style="212" customWidth="1"/>
    <col min="9" max="9" width="12.33203125" style="243" customWidth="1"/>
    <col min="10" max="10" width="12.5546875" style="212" customWidth="1"/>
    <col min="11" max="11" width="13.33203125" style="212" customWidth="1"/>
    <col min="12" max="12" width="8.88671875" style="212"/>
    <col min="13" max="14" width="0" style="212" hidden="1" customWidth="1"/>
    <col min="15" max="259" width="8.88671875" style="212"/>
    <col min="260" max="260" width="15.109375" style="212" customWidth="1"/>
    <col min="261" max="261" width="11.88671875" style="212" customWidth="1"/>
    <col min="262" max="262" width="11.33203125" style="212" customWidth="1"/>
    <col min="263" max="263" width="10.88671875" style="212" customWidth="1"/>
    <col min="264" max="264" width="11.88671875" style="212" customWidth="1"/>
    <col min="265" max="265" width="12.33203125" style="212" customWidth="1"/>
    <col min="266" max="266" width="12.5546875" style="212" customWidth="1"/>
    <col min="267" max="267" width="13.33203125" style="212" customWidth="1"/>
    <col min="268" max="515" width="8.88671875" style="212"/>
    <col min="516" max="516" width="15.109375" style="212" customWidth="1"/>
    <col min="517" max="517" width="11.88671875" style="212" customWidth="1"/>
    <col min="518" max="518" width="11.33203125" style="212" customWidth="1"/>
    <col min="519" max="519" width="10.88671875" style="212" customWidth="1"/>
    <col min="520" max="520" width="11.88671875" style="212" customWidth="1"/>
    <col min="521" max="521" width="12.33203125" style="212" customWidth="1"/>
    <col min="522" max="522" width="12.5546875" style="212" customWidth="1"/>
    <col min="523" max="523" width="13.33203125" style="212" customWidth="1"/>
    <col min="524" max="771" width="8.88671875" style="212"/>
    <col min="772" max="772" width="15.109375" style="212" customWidth="1"/>
    <col min="773" max="773" width="11.88671875" style="212" customWidth="1"/>
    <col min="774" max="774" width="11.33203125" style="212" customWidth="1"/>
    <col min="775" max="775" width="10.88671875" style="212" customWidth="1"/>
    <col min="776" max="776" width="11.88671875" style="212" customWidth="1"/>
    <col min="777" max="777" width="12.33203125" style="212" customWidth="1"/>
    <col min="778" max="778" width="12.5546875" style="212" customWidth="1"/>
    <col min="779" max="779" width="13.33203125" style="212" customWidth="1"/>
    <col min="780" max="1027" width="8.88671875" style="212"/>
    <col min="1028" max="1028" width="15.109375" style="212" customWidth="1"/>
    <col min="1029" max="1029" width="11.88671875" style="212" customWidth="1"/>
    <col min="1030" max="1030" width="11.33203125" style="212" customWidth="1"/>
    <col min="1031" max="1031" width="10.88671875" style="212" customWidth="1"/>
    <col min="1032" max="1032" width="11.88671875" style="212" customWidth="1"/>
    <col min="1033" max="1033" width="12.33203125" style="212" customWidth="1"/>
    <col min="1034" max="1034" width="12.5546875" style="212" customWidth="1"/>
    <col min="1035" max="1035" width="13.33203125" style="212" customWidth="1"/>
    <col min="1036" max="1283" width="8.88671875" style="212"/>
    <col min="1284" max="1284" width="15.109375" style="212" customWidth="1"/>
    <col min="1285" max="1285" width="11.88671875" style="212" customWidth="1"/>
    <col min="1286" max="1286" width="11.33203125" style="212" customWidth="1"/>
    <col min="1287" max="1287" width="10.88671875" style="212" customWidth="1"/>
    <col min="1288" max="1288" width="11.88671875" style="212" customWidth="1"/>
    <col min="1289" max="1289" width="12.33203125" style="212" customWidth="1"/>
    <col min="1290" max="1290" width="12.5546875" style="212" customWidth="1"/>
    <col min="1291" max="1291" width="13.33203125" style="212" customWidth="1"/>
    <col min="1292" max="1539" width="8.88671875" style="212"/>
    <col min="1540" max="1540" width="15.109375" style="212" customWidth="1"/>
    <col min="1541" max="1541" width="11.88671875" style="212" customWidth="1"/>
    <col min="1542" max="1542" width="11.33203125" style="212" customWidth="1"/>
    <col min="1543" max="1543" width="10.88671875" style="212" customWidth="1"/>
    <col min="1544" max="1544" width="11.88671875" style="212" customWidth="1"/>
    <col min="1545" max="1545" width="12.33203125" style="212" customWidth="1"/>
    <col min="1546" max="1546" width="12.5546875" style="212" customWidth="1"/>
    <col min="1547" max="1547" width="13.33203125" style="212" customWidth="1"/>
    <col min="1548" max="1795" width="8.88671875" style="212"/>
    <col min="1796" max="1796" width="15.109375" style="212" customWidth="1"/>
    <col min="1797" max="1797" width="11.88671875" style="212" customWidth="1"/>
    <col min="1798" max="1798" width="11.33203125" style="212" customWidth="1"/>
    <col min="1799" max="1799" width="10.88671875" style="212" customWidth="1"/>
    <col min="1800" max="1800" width="11.88671875" style="212" customWidth="1"/>
    <col min="1801" max="1801" width="12.33203125" style="212" customWidth="1"/>
    <col min="1802" max="1802" width="12.5546875" style="212" customWidth="1"/>
    <col min="1803" max="1803" width="13.33203125" style="212" customWidth="1"/>
    <col min="1804" max="2051" width="8.88671875" style="212"/>
    <col min="2052" max="2052" width="15.109375" style="212" customWidth="1"/>
    <col min="2053" max="2053" width="11.88671875" style="212" customWidth="1"/>
    <col min="2054" max="2054" width="11.33203125" style="212" customWidth="1"/>
    <col min="2055" max="2055" width="10.88671875" style="212" customWidth="1"/>
    <col min="2056" max="2056" width="11.88671875" style="212" customWidth="1"/>
    <col min="2057" max="2057" width="12.33203125" style="212" customWidth="1"/>
    <col min="2058" max="2058" width="12.5546875" style="212" customWidth="1"/>
    <col min="2059" max="2059" width="13.33203125" style="212" customWidth="1"/>
    <col min="2060" max="2307" width="8.88671875" style="212"/>
    <col min="2308" max="2308" width="15.109375" style="212" customWidth="1"/>
    <col min="2309" max="2309" width="11.88671875" style="212" customWidth="1"/>
    <col min="2310" max="2310" width="11.33203125" style="212" customWidth="1"/>
    <col min="2311" max="2311" width="10.88671875" style="212" customWidth="1"/>
    <col min="2312" max="2312" width="11.88671875" style="212" customWidth="1"/>
    <col min="2313" max="2313" width="12.33203125" style="212" customWidth="1"/>
    <col min="2314" max="2314" width="12.5546875" style="212" customWidth="1"/>
    <col min="2315" max="2315" width="13.33203125" style="212" customWidth="1"/>
    <col min="2316" max="2563" width="8.88671875" style="212"/>
    <col min="2564" max="2564" width="15.109375" style="212" customWidth="1"/>
    <col min="2565" max="2565" width="11.88671875" style="212" customWidth="1"/>
    <col min="2566" max="2566" width="11.33203125" style="212" customWidth="1"/>
    <col min="2567" max="2567" width="10.88671875" style="212" customWidth="1"/>
    <col min="2568" max="2568" width="11.88671875" style="212" customWidth="1"/>
    <col min="2569" max="2569" width="12.33203125" style="212" customWidth="1"/>
    <col min="2570" max="2570" width="12.5546875" style="212" customWidth="1"/>
    <col min="2571" max="2571" width="13.33203125" style="212" customWidth="1"/>
    <col min="2572" max="2819" width="8.88671875" style="212"/>
    <col min="2820" max="2820" width="15.109375" style="212" customWidth="1"/>
    <col min="2821" max="2821" width="11.88671875" style="212" customWidth="1"/>
    <col min="2822" max="2822" width="11.33203125" style="212" customWidth="1"/>
    <col min="2823" max="2823" width="10.88671875" style="212" customWidth="1"/>
    <col min="2824" max="2824" width="11.88671875" style="212" customWidth="1"/>
    <col min="2825" max="2825" width="12.33203125" style="212" customWidth="1"/>
    <col min="2826" max="2826" width="12.5546875" style="212" customWidth="1"/>
    <col min="2827" max="2827" width="13.33203125" style="212" customWidth="1"/>
    <col min="2828" max="3075" width="8.88671875" style="212"/>
    <col min="3076" max="3076" width="15.109375" style="212" customWidth="1"/>
    <col min="3077" max="3077" width="11.88671875" style="212" customWidth="1"/>
    <col min="3078" max="3078" width="11.33203125" style="212" customWidth="1"/>
    <col min="3079" max="3079" width="10.88671875" style="212" customWidth="1"/>
    <col min="3080" max="3080" width="11.88671875" style="212" customWidth="1"/>
    <col min="3081" max="3081" width="12.33203125" style="212" customWidth="1"/>
    <col min="3082" max="3082" width="12.5546875" style="212" customWidth="1"/>
    <col min="3083" max="3083" width="13.33203125" style="212" customWidth="1"/>
    <col min="3084" max="3331" width="8.88671875" style="212"/>
    <col min="3332" max="3332" width="15.109375" style="212" customWidth="1"/>
    <col min="3333" max="3333" width="11.88671875" style="212" customWidth="1"/>
    <col min="3334" max="3334" width="11.33203125" style="212" customWidth="1"/>
    <col min="3335" max="3335" width="10.88671875" style="212" customWidth="1"/>
    <col min="3336" max="3336" width="11.88671875" style="212" customWidth="1"/>
    <col min="3337" max="3337" width="12.33203125" style="212" customWidth="1"/>
    <col min="3338" max="3338" width="12.5546875" style="212" customWidth="1"/>
    <col min="3339" max="3339" width="13.33203125" style="212" customWidth="1"/>
    <col min="3340" max="3587" width="8.88671875" style="212"/>
    <col min="3588" max="3588" width="15.109375" style="212" customWidth="1"/>
    <col min="3589" max="3589" width="11.88671875" style="212" customWidth="1"/>
    <col min="3590" max="3590" width="11.33203125" style="212" customWidth="1"/>
    <col min="3591" max="3591" width="10.88671875" style="212" customWidth="1"/>
    <col min="3592" max="3592" width="11.88671875" style="212" customWidth="1"/>
    <col min="3593" max="3593" width="12.33203125" style="212" customWidth="1"/>
    <col min="3594" max="3594" width="12.5546875" style="212" customWidth="1"/>
    <col min="3595" max="3595" width="13.33203125" style="212" customWidth="1"/>
    <col min="3596" max="3843" width="8.88671875" style="212"/>
    <col min="3844" max="3844" width="15.109375" style="212" customWidth="1"/>
    <col min="3845" max="3845" width="11.88671875" style="212" customWidth="1"/>
    <col min="3846" max="3846" width="11.33203125" style="212" customWidth="1"/>
    <col min="3847" max="3847" width="10.88671875" style="212" customWidth="1"/>
    <col min="3848" max="3848" width="11.88671875" style="212" customWidth="1"/>
    <col min="3849" max="3849" width="12.33203125" style="212" customWidth="1"/>
    <col min="3850" max="3850" width="12.5546875" style="212" customWidth="1"/>
    <col min="3851" max="3851" width="13.33203125" style="212" customWidth="1"/>
    <col min="3852" max="4099" width="8.88671875" style="212"/>
    <col min="4100" max="4100" width="15.109375" style="212" customWidth="1"/>
    <col min="4101" max="4101" width="11.88671875" style="212" customWidth="1"/>
    <col min="4102" max="4102" width="11.33203125" style="212" customWidth="1"/>
    <col min="4103" max="4103" width="10.88671875" style="212" customWidth="1"/>
    <col min="4104" max="4104" width="11.88671875" style="212" customWidth="1"/>
    <col min="4105" max="4105" width="12.33203125" style="212" customWidth="1"/>
    <col min="4106" max="4106" width="12.5546875" style="212" customWidth="1"/>
    <col min="4107" max="4107" width="13.33203125" style="212" customWidth="1"/>
    <col min="4108" max="4355" width="8.88671875" style="212"/>
    <col min="4356" max="4356" width="15.109375" style="212" customWidth="1"/>
    <col min="4357" max="4357" width="11.88671875" style="212" customWidth="1"/>
    <col min="4358" max="4358" width="11.33203125" style="212" customWidth="1"/>
    <col min="4359" max="4359" width="10.88671875" style="212" customWidth="1"/>
    <col min="4360" max="4360" width="11.88671875" style="212" customWidth="1"/>
    <col min="4361" max="4361" width="12.33203125" style="212" customWidth="1"/>
    <col min="4362" max="4362" width="12.5546875" style="212" customWidth="1"/>
    <col min="4363" max="4363" width="13.33203125" style="212" customWidth="1"/>
    <col min="4364" max="4611" width="8.88671875" style="212"/>
    <col min="4612" max="4612" width="15.109375" style="212" customWidth="1"/>
    <col min="4613" max="4613" width="11.88671875" style="212" customWidth="1"/>
    <col min="4614" max="4614" width="11.33203125" style="212" customWidth="1"/>
    <col min="4615" max="4615" width="10.88671875" style="212" customWidth="1"/>
    <col min="4616" max="4616" width="11.88671875" style="212" customWidth="1"/>
    <col min="4617" max="4617" width="12.33203125" style="212" customWidth="1"/>
    <col min="4618" max="4618" width="12.5546875" style="212" customWidth="1"/>
    <col min="4619" max="4619" width="13.33203125" style="212" customWidth="1"/>
    <col min="4620" max="4867" width="8.88671875" style="212"/>
    <col min="4868" max="4868" width="15.109375" style="212" customWidth="1"/>
    <col min="4869" max="4869" width="11.88671875" style="212" customWidth="1"/>
    <col min="4870" max="4870" width="11.33203125" style="212" customWidth="1"/>
    <col min="4871" max="4871" width="10.88671875" style="212" customWidth="1"/>
    <col min="4872" max="4872" width="11.88671875" style="212" customWidth="1"/>
    <col min="4873" max="4873" width="12.33203125" style="212" customWidth="1"/>
    <col min="4874" max="4874" width="12.5546875" style="212" customWidth="1"/>
    <col min="4875" max="4875" width="13.33203125" style="212" customWidth="1"/>
    <col min="4876" max="5123" width="8.88671875" style="212"/>
    <col min="5124" max="5124" width="15.109375" style="212" customWidth="1"/>
    <col min="5125" max="5125" width="11.88671875" style="212" customWidth="1"/>
    <col min="5126" max="5126" width="11.33203125" style="212" customWidth="1"/>
    <col min="5127" max="5127" width="10.88671875" style="212" customWidth="1"/>
    <col min="5128" max="5128" width="11.88671875" style="212" customWidth="1"/>
    <col min="5129" max="5129" width="12.33203125" style="212" customWidth="1"/>
    <col min="5130" max="5130" width="12.5546875" style="212" customWidth="1"/>
    <col min="5131" max="5131" width="13.33203125" style="212" customWidth="1"/>
    <col min="5132" max="5379" width="8.88671875" style="212"/>
    <col min="5380" max="5380" width="15.109375" style="212" customWidth="1"/>
    <col min="5381" max="5381" width="11.88671875" style="212" customWidth="1"/>
    <col min="5382" max="5382" width="11.33203125" style="212" customWidth="1"/>
    <col min="5383" max="5383" width="10.88671875" style="212" customWidth="1"/>
    <col min="5384" max="5384" width="11.88671875" style="212" customWidth="1"/>
    <col min="5385" max="5385" width="12.33203125" style="212" customWidth="1"/>
    <col min="5386" max="5386" width="12.5546875" style="212" customWidth="1"/>
    <col min="5387" max="5387" width="13.33203125" style="212" customWidth="1"/>
    <col min="5388" max="5635" width="8.88671875" style="212"/>
    <col min="5636" max="5636" width="15.109375" style="212" customWidth="1"/>
    <col min="5637" max="5637" width="11.88671875" style="212" customWidth="1"/>
    <col min="5638" max="5638" width="11.33203125" style="212" customWidth="1"/>
    <col min="5639" max="5639" width="10.88671875" style="212" customWidth="1"/>
    <col min="5640" max="5640" width="11.88671875" style="212" customWidth="1"/>
    <col min="5641" max="5641" width="12.33203125" style="212" customWidth="1"/>
    <col min="5642" max="5642" width="12.5546875" style="212" customWidth="1"/>
    <col min="5643" max="5643" width="13.33203125" style="212" customWidth="1"/>
    <col min="5644" max="5891" width="8.88671875" style="212"/>
    <col min="5892" max="5892" width="15.109375" style="212" customWidth="1"/>
    <col min="5893" max="5893" width="11.88671875" style="212" customWidth="1"/>
    <col min="5894" max="5894" width="11.33203125" style="212" customWidth="1"/>
    <col min="5895" max="5895" width="10.88671875" style="212" customWidth="1"/>
    <col min="5896" max="5896" width="11.88671875" style="212" customWidth="1"/>
    <col min="5897" max="5897" width="12.33203125" style="212" customWidth="1"/>
    <col min="5898" max="5898" width="12.5546875" style="212" customWidth="1"/>
    <col min="5899" max="5899" width="13.33203125" style="212" customWidth="1"/>
    <col min="5900" max="6147" width="8.88671875" style="212"/>
    <col min="6148" max="6148" width="15.109375" style="212" customWidth="1"/>
    <col min="6149" max="6149" width="11.88671875" style="212" customWidth="1"/>
    <col min="6150" max="6150" width="11.33203125" style="212" customWidth="1"/>
    <col min="6151" max="6151" width="10.88671875" style="212" customWidth="1"/>
    <col min="6152" max="6152" width="11.88671875" style="212" customWidth="1"/>
    <col min="6153" max="6153" width="12.33203125" style="212" customWidth="1"/>
    <col min="6154" max="6154" width="12.5546875" style="212" customWidth="1"/>
    <col min="6155" max="6155" width="13.33203125" style="212" customWidth="1"/>
    <col min="6156" max="6403" width="8.88671875" style="212"/>
    <col min="6404" max="6404" width="15.109375" style="212" customWidth="1"/>
    <col min="6405" max="6405" width="11.88671875" style="212" customWidth="1"/>
    <col min="6406" max="6406" width="11.33203125" style="212" customWidth="1"/>
    <col min="6407" max="6407" width="10.88671875" style="212" customWidth="1"/>
    <col min="6408" max="6408" width="11.88671875" style="212" customWidth="1"/>
    <col min="6409" max="6409" width="12.33203125" style="212" customWidth="1"/>
    <col min="6410" max="6410" width="12.5546875" style="212" customWidth="1"/>
    <col min="6411" max="6411" width="13.33203125" style="212" customWidth="1"/>
    <col min="6412" max="6659" width="8.88671875" style="212"/>
    <col min="6660" max="6660" width="15.109375" style="212" customWidth="1"/>
    <col min="6661" max="6661" width="11.88671875" style="212" customWidth="1"/>
    <col min="6662" max="6662" width="11.33203125" style="212" customWidth="1"/>
    <col min="6663" max="6663" width="10.88671875" style="212" customWidth="1"/>
    <col min="6664" max="6664" width="11.88671875" style="212" customWidth="1"/>
    <col min="6665" max="6665" width="12.33203125" style="212" customWidth="1"/>
    <col min="6666" max="6666" width="12.5546875" style="212" customWidth="1"/>
    <col min="6667" max="6667" width="13.33203125" style="212" customWidth="1"/>
    <col min="6668" max="6915" width="8.88671875" style="212"/>
    <col min="6916" max="6916" width="15.109375" style="212" customWidth="1"/>
    <col min="6917" max="6917" width="11.88671875" style="212" customWidth="1"/>
    <col min="6918" max="6918" width="11.33203125" style="212" customWidth="1"/>
    <col min="6919" max="6919" width="10.88671875" style="212" customWidth="1"/>
    <col min="6920" max="6920" width="11.88671875" style="212" customWidth="1"/>
    <col min="6921" max="6921" width="12.33203125" style="212" customWidth="1"/>
    <col min="6922" max="6922" width="12.5546875" style="212" customWidth="1"/>
    <col min="6923" max="6923" width="13.33203125" style="212" customWidth="1"/>
    <col min="6924" max="7171" width="8.88671875" style="212"/>
    <col min="7172" max="7172" width="15.109375" style="212" customWidth="1"/>
    <col min="7173" max="7173" width="11.88671875" style="212" customWidth="1"/>
    <col min="7174" max="7174" width="11.33203125" style="212" customWidth="1"/>
    <col min="7175" max="7175" width="10.88671875" style="212" customWidth="1"/>
    <col min="7176" max="7176" width="11.88671875" style="212" customWidth="1"/>
    <col min="7177" max="7177" width="12.33203125" style="212" customWidth="1"/>
    <col min="7178" max="7178" width="12.5546875" style="212" customWidth="1"/>
    <col min="7179" max="7179" width="13.33203125" style="212" customWidth="1"/>
    <col min="7180" max="7427" width="8.88671875" style="212"/>
    <col min="7428" max="7428" width="15.109375" style="212" customWidth="1"/>
    <col min="7429" max="7429" width="11.88671875" style="212" customWidth="1"/>
    <col min="7430" max="7430" width="11.33203125" style="212" customWidth="1"/>
    <col min="7431" max="7431" width="10.88671875" style="212" customWidth="1"/>
    <col min="7432" max="7432" width="11.88671875" style="212" customWidth="1"/>
    <col min="7433" max="7433" width="12.33203125" style="212" customWidth="1"/>
    <col min="7434" max="7434" width="12.5546875" style="212" customWidth="1"/>
    <col min="7435" max="7435" width="13.33203125" style="212" customWidth="1"/>
    <col min="7436" max="7683" width="8.88671875" style="212"/>
    <col min="7684" max="7684" width="15.109375" style="212" customWidth="1"/>
    <col min="7685" max="7685" width="11.88671875" style="212" customWidth="1"/>
    <col min="7686" max="7686" width="11.33203125" style="212" customWidth="1"/>
    <col min="7687" max="7687" width="10.88671875" style="212" customWidth="1"/>
    <col min="7688" max="7688" width="11.88671875" style="212" customWidth="1"/>
    <col min="7689" max="7689" width="12.33203125" style="212" customWidth="1"/>
    <col min="7690" max="7690" width="12.5546875" style="212" customWidth="1"/>
    <col min="7691" max="7691" width="13.33203125" style="212" customWidth="1"/>
    <col min="7692" max="7939" width="8.88671875" style="212"/>
    <col min="7940" max="7940" width="15.109375" style="212" customWidth="1"/>
    <col min="7941" max="7941" width="11.88671875" style="212" customWidth="1"/>
    <col min="7942" max="7942" width="11.33203125" style="212" customWidth="1"/>
    <col min="7943" max="7943" width="10.88671875" style="212" customWidth="1"/>
    <col min="7944" max="7944" width="11.88671875" style="212" customWidth="1"/>
    <col min="7945" max="7945" width="12.33203125" style="212" customWidth="1"/>
    <col min="7946" max="7946" width="12.5546875" style="212" customWidth="1"/>
    <col min="7947" max="7947" width="13.33203125" style="212" customWidth="1"/>
    <col min="7948" max="8195" width="8.88671875" style="212"/>
    <col min="8196" max="8196" width="15.109375" style="212" customWidth="1"/>
    <col min="8197" max="8197" width="11.88671875" style="212" customWidth="1"/>
    <col min="8198" max="8198" width="11.33203125" style="212" customWidth="1"/>
    <col min="8199" max="8199" width="10.88671875" style="212" customWidth="1"/>
    <col min="8200" max="8200" width="11.88671875" style="212" customWidth="1"/>
    <col min="8201" max="8201" width="12.33203125" style="212" customWidth="1"/>
    <col min="8202" max="8202" width="12.5546875" style="212" customWidth="1"/>
    <col min="8203" max="8203" width="13.33203125" style="212" customWidth="1"/>
    <col min="8204" max="8451" width="8.88671875" style="212"/>
    <col min="8452" max="8452" width="15.109375" style="212" customWidth="1"/>
    <col min="8453" max="8453" width="11.88671875" style="212" customWidth="1"/>
    <col min="8454" max="8454" width="11.33203125" style="212" customWidth="1"/>
    <col min="8455" max="8455" width="10.88671875" style="212" customWidth="1"/>
    <col min="8456" max="8456" width="11.88671875" style="212" customWidth="1"/>
    <col min="8457" max="8457" width="12.33203125" style="212" customWidth="1"/>
    <col min="8458" max="8458" width="12.5546875" style="212" customWidth="1"/>
    <col min="8459" max="8459" width="13.33203125" style="212" customWidth="1"/>
    <col min="8460" max="8707" width="8.88671875" style="212"/>
    <col min="8708" max="8708" width="15.109375" style="212" customWidth="1"/>
    <col min="8709" max="8709" width="11.88671875" style="212" customWidth="1"/>
    <col min="8710" max="8710" width="11.33203125" style="212" customWidth="1"/>
    <col min="8711" max="8711" width="10.88671875" style="212" customWidth="1"/>
    <col min="8712" max="8712" width="11.88671875" style="212" customWidth="1"/>
    <col min="8713" max="8713" width="12.33203125" style="212" customWidth="1"/>
    <col min="8714" max="8714" width="12.5546875" style="212" customWidth="1"/>
    <col min="8715" max="8715" width="13.33203125" style="212" customWidth="1"/>
    <col min="8716" max="8963" width="8.88671875" style="212"/>
    <col min="8964" max="8964" width="15.109375" style="212" customWidth="1"/>
    <col min="8965" max="8965" width="11.88671875" style="212" customWidth="1"/>
    <col min="8966" max="8966" width="11.33203125" style="212" customWidth="1"/>
    <col min="8967" max="8967" width="10.88671875" style="212" customWidth="1"/>
    <col min="8968" max="8968" width="11.88671875" style="212" customWidth="1"/>
    <col min="8969" max="8969" width="12.33203125" style="212" customWidth="1"/>
    <col min="8970" max="8970" width="12.5546875" style="212" customWidth="1"/>
    <col min="8971" max="8971" width="13.33203125" style="212" customWidth="1"/>
    <col min="8972" max="9219" width="8.88671875" style="212"/>
    <col min="9220" max="9220" width="15.109375" style="212" customWidth="1"/>
    <col min="9221" max="9221" width="11.88671875" style="212" customWidth="1"/>
    <col min="9222" max="9222" width="11.33203125" style="212" customWidth="1"/>
    <col min="9223" max="9223" width="10.88671875" style="212" customWidth="1"/>
    <col min="9224" max="9224" width="11.88671875" style="212" customWidth="1"/>
    <col min="9225" max="9225" width="12.33203125" style="212" customWidth="1"/>
    <col min="9226" max="9226" width="12.5546875" style="212" customWidth="1"/>
    <col min="9227" max="9227" width="13.33203125" style="212" customWidth="1"/>
    <col min="9228" max="9475" width="8.88671875" style="212"/>
    <col min="9476" max="9476" width="15.109375" style="212" customWidth="1"/>
    <col min="9477" max="9477" width="11.88671875" style="212" customWidth="1"/>
    <col min="9478" max="9478" width="11.33203125" style="212" customWidth="1"/>
    <col min="9479" max="9479" width="10.88671875" style="212" customWidth="1"/>
    <col min="9480" max="9480" width="11.88671875" style="212" customWidth="1"/>
    <col min="9481" max="9481" width="12.33203125" style="212" customWidth="1"/>
    <col min="9482" max="9482" width="12.5546875" style="212" customWidth="1"/>
    <col min="9483" max="9483" width="13.33203125" style="212" customWidth="1"/>
    <col min="9484" max="9731" width="8.88671875" style="212"/>
    <col min="9732" max="9732" width="15.109375" style="212" customWidth="1"/>
    <col min="9733" max="9733" width="11.88671875" style="212" customWidth="1"/>
    <col min="9734" max="9734" width="11.33203125" style="212" customWidth="1"/>
    <col min="9735" max="9735" width="10.88671875" style="212" customWidth="1"/>
    <col min="9736" max="9736" width="11.88671875" style="212" customWidth="1"/>
    <col min="9737" max="9737" width="12.33203125" style="212" customWidth="1"/>
    <col min="9738" max="9738" width="12.5546875" style="212" customWidth="1"/>
    <col min="9739" max="9739" width="13.33203125" style="212" customWidth="1"/>
    <col min="9740" max="9987" width="8.88671875" style="212"/>
    <col min="9988" max="9988" width="15.109375" style="212" customWidth="1"/>
    <col min="9989" max="9989" width="11.88671875" style="212" customWidth="1"/>
    <col min="9990" max="9990" width="11.33203125" style="212" customWidth="1"/>
    <col min="9991" max="9991" width="10.88671875" style="212" customWidth="1"/>
    <col min="9992" max="9992" width="11.88671875" style="212" customWidth="1"/>
    <col min="9993" max="9993" width="12.33203125" style="212" customWidth="1"/>
    <col min="9994" max="9994" width="12.5546875" style="212" customWidth="1"/>
    <col min="9995" max="9995" width="13.33203125" style="212" customWidth="1"/>
    <col min="9996" max="10243" width="8.88671875" style="212"/>
    <col min="10244" max="10244" width="15.109375" style="212" customWidth="1"/>
    <col min="10245" max="10245" width="11.88671875" style="212" customWidth="1"/>
    <col min="10246" max="10246" width="11.33203125" style="212" customWidth="1"/>
    <col min="10247" max="10247" width="10.88671875" style="212" customWidth="1"/>
    <col min="10248" max="10248" width="11.88671875" style="212" customWidth="1"/>
    <col min="10249" max="10249" width="12.33203125" style="212" customWidth="1"/>
    <col min="10250" max="10250" width="12.5546875" style="212" customWidth="1"/>
    <col min="10251" max="10251" width="13.33203125" style="212" customWidth="1"/>
    <col min="10252" max="10499" width="8.88671875" style="212"/>
    <col min="10500" max="10500" width="15.109375" style="212" customWidth="1"/>
    <col min="10501" max="10501" width="11.88671875" style="212" customWidth="1"/>
    <col min="10502" max="10502" width="11.33203125" style="212" customWidth="1"/>
    <col min="10503" max="10503" width="10.88671875" style="212" customWidth="1"/>
    <col min="10504" max="10504" width="11.88671875" style="212" customWidth="1"/>
    <col min="10505" max="10505" width="12.33203125" style="212" customWidth="1"/>
    <col min="10506" max="10506" width="12.5546875" style="212" customWidth="1"/>
    <col min="10507" max="10507" width="13.33203125" style="212" customWidth="1"/>
    <col min="10508" max="10755" width="8.88671875" style="212"/>
    <col min="10756" max="10756" width="15.109375" style="212" customWidth="1"/>
    <col min="10757" max="10757" width="11.88671875" style="212" customWidth="1"/>
    <col min="10758" max="10758" width="11.33203125" style="212" customWidth="1"/>
    <col min="10759" max="10759" width="10.88671875" style="212" customWidth="1"/>
    <col min="10760" max="10760" width="11.88671875" style="212" customWidth="1"/>
    <col min="10761" max="10761" width="12.33203125" style="212" customWidth="1"/>
    <col min="10762" max="10762" width="12.5546875" style="212" customWidth="1"/>
    <col min="10763" max="10763" width="13.33203125" style="212" customWidth="1"/>
    <col min="10764" max="11011" width="8.88671875" style="212"/>
    <col min="11012" max="11012" width="15.109375" style="212" customWidth="1"/>
    <col min="11013" max="11013" width="11.88671875" style="212" customWidth="1"/>
    <col min="11014" max="11014" width="11.33203125" style="212" customWidth="1"/>
    <col min="11015" max="11015" width="10.88671875" style="212" customWidth="1"/>
    <col min="11016" max="11016" width="11.88671875" style="212" customWidth="1"/>
    <col min="11017" max="11017" width="12.33203125" style="212" customWidth="1"/>
    <col min="11018" max="11018" width="12.5546875" style="212" customWidth="1"/>
    <col min="11019" max="11019" width="13.33203125" style="212" customWidth="1"/>
    <col min="11020" max="11267" width="8.88671875" style="212"/>
    <col min="11268" max="11268" width="15.109375" style="212" customWidth="1"/>
    <col min="11269" max="11269" width="11.88671875" style="212" customWidth="1"/>
    <col min="11270" max="11270" width="11.33203125" style="212" customWidth="1"/>
    <col min="11271" max="11271" width="10.88671875" style="212" customWidth="1"/>
    <col min="11272" max="11272" width="11.88671875" style="212" customWidth="1"/>
    <col min="11273" max="11273" width="12.33203125" style="212" customWidth="1"/>
    <col min="11274" max="11274" width="12.5546875" style="212" customWidth="1"/>
    <col min="11275" max="11275" width="13.33203125" style="212" customWidth="1"/>
    <col min="11276" max="11523" width="8.88671875" style="212"/>
    <col min="11524" max="11524" width="15.109375" style="212" customWidth="1"/>
    <col min="11525" max="11525" width="11.88671875" style="212" customWidth="1"/>
    <col min="11526" max="11526" width="11.33203125" style="212" customWidth="1"/>
    <col min="11527" max="11527" width="10.88671875" style="212" customWidth="1"/>
    <col min="11528" max="11528" width="11.88671875" style="212" customWidth="1"/>
    <col min="11529" max="11529" width="12.33203125" style="212" customWidth="1"/>
    <col min="11530" max="11530" width="12.5546875" style="212" customWidth="1"/>
    <col min="11531" max="11531" width="13.33203125" style="212" customWidth="1"/>
    <col min="11532" max="11779" width="8.88671875" style="212"/>
    <col min="11780" max="11780" width="15.109375" style="212" customWidth="1"/>
    <col min="11781" max="11781" width="11.88671875" style="212" customWidth="1"/>
    <col min="11782" max="11782" width="11.33203125" style="212" customWidth="1"/>
    <col min="11783" max="11783" width="10.88671875" style="212" customWidth="1"/>
    <col min="11784" max="11784" width="11.88671875" style="212" customWidth="1"/>
    <col min="11785" max="11785" width="12.33203125" style="212" customWidth="1"/>
    <col min="11786" max="11786" width="12.5546875" style="212" customWidth="1"/>
    <col min="11787" max="11787" width="13.33203125" style="212" customWidth="1"/>
    <col min="11788" max="12035" width="8.88671875" style="212"/>
    <col min="12036" max="12036" width="15.109375" style="212" customWidth="1"/>
    <col min="12037" max="12037" width="11.88671875" style="212" customWidth="1"/>
    <col min="12038" max="12038" width="11.33203125" style="212" customWidth="1"/>
    <col min="12039" max="12039" width="10.88671875" style="212" customWidth="1"/>
    <col min="12040" max="12040" width="11.88671875" style="212" customWidth="1"/>
    <col min="12041" max="12041" width="12.33203125" style="212" customWidth="1"/>
    <col min="12042" max="12042" width="12.5546875" style="212" customWidth="1"/>
    <col min="12043" max="12043" width="13.33203125" style="212" customWidth="1"/>
    <col min="12044" max="12291" width="8.88671875" style="212"/>
    <col min="12292" max="12292" width="15.109375" style="212" customWidth="1"/>
    <col min="12293" max="12293" width="11.88671875" style="212" customWidth="1"/>
    <col min="12294" max="12294" width="11.33203125" style="212" customWidth="1"/>
    <col min="12295" max="12295" width="10.88671875" style="212" customWidth="1"/>
    <col min="12296" max="12296" width="11.88671875" style="212" customWidth="1"/>
    <col min="12297" max="12297" width="12.33203125" style="212" customWidth="1"/>
    <col min="12298" max="12298" width="12.5546875" style="212" customWidth="1"/>
    <col min="12299" max="12299" width="13.33203125" style="212" customWidth="1"/>
    <col min="12300" max="12547" width="8.88671875" style="212"/>
    <col min="12548" max="12548" width="15.109375" style="212" customWidth="1"/>
    <col min="12549" max="12549" width="11.88671875" style="212" customWidth="1"/>
    <col min="12550" max="12550" width="11.33203125" style="212" customWidth="1"/>
    <col min="12551" max="12551" width="10.88671875" style="212" customWidth="1"/>
    <col min="12552" max="12552" width="11.88671875" style="212" customWidth="1"/>
    <col min="12553" max="12553" width="12.33203125" style="212" customWidth="1"/>
    <col min="12554" max="12554" width="12.5546875" style="212" customWidth="1"/>
    <col min="12555" max="12555" width="13.33203125" style="212" customWidth="1"/>
    <col min="12556" max="12803" width="8.88671875" style="212"/>
    <col min="12804" max="12804" width="15.109375" style="212" customWidth="1"/>
    <col min="12805" max="12805" width="11.88671875" style="212" customWidth="1"/>
    <col min="12806" max="12806" width="11.33203125" style="212" customWidth="1"/>
    <col min="12807" max="12807" width="10.88671875" style="212" customWidth="1"/>
    <col min="12808" max="12808" width="11.88671875" style="212" customWidth="1"/>
    <col min="12809" max="12809" width="12.33203125" style="212" customWidth="1"/>
    <col min="12810" max="12810" width="12.5546875" style="212" customWidth="1"/>
    <col min="12811" max="12811" width="13.33203125" style="212" customWidth="1"/>
    <col min="12812" max="13059" width="8.88671875" style="212"/>
    <col min="13060" max="13060" width="15.109375" style="212" customWidth="1"/>
    <col min="13061" max="13061" width="11.88671875" style="212" customWidth="1"/>
    <col min="13062" max="13062" width="11.33203125" style="212" customWidth="1"/>
    <col min="13063" max="13063" width="10.88671875" style="212" customWidth="1"/>
    <col min="13064" max="13064" width="11.88671875" style="212" customWidth="1"/>
    <col min="13065" max="13065" width="12.33203125" style="212" customWidth="1"/>
    <col min="13066" max="13066" width="12.5546875" style="212" customWidth="1"/>
    <col min="13067" max="13067" width="13.33203125" style="212" customWidth="1"/>
    <col min="13068" max="13315" width="8.88671875" style="212"/>
    <col min="13316" max="13316" width="15.109375" style="212" customWidth="1"/>
    <col min="13317" max="13317" width="11.88671875" style="212" customWidth="1"/>
    <col min="13318" max="13318" width="11.33203125" style="212" customWidth="1"/>
    <col min="13319" max="13319" width="10.88671875" style="212" customWidth="1"/>
    <col min="13320" max="13320" width="11.88671875" style="212" customWidth="1"/>
    <col min="13321" max="13321" width="12.33203125" style="212" customWidth="1"/>
    <col min="13322" max="13322" width="12.5546875" style="212" customWidth="1"/>
    <col min="13323" max="13323" width="13.33203125" style="212" customWidth="1"/>
    <col min="13324" max="13571" width="8.88671875" style="212"/>
    <col min="13572" max="13572" width="15.109375" style="212" customWidth="1"/>
    <col min="13573" max="13573" width="11.88671875" style="212" customWidth="1"/>
    <col min="13574" max="13574" width="11.33203125" style="212" customWidth="1"/>
    <col min="13575" max="13575" width="10.88671875" style="212" customWidth="1"/>
    <col min="13576" max="13576" width="11.88671875" style="212" customWidth="1"/>
    <col min="13577" max="13577" width="12.33203125" style="212" customWidth="1"/>
    <col min="13578" max="13578" width="12.5546875" style="212" customWidth="1"/>
    <col min="13579" max="13579" width="13.33203125" style="212" customWidth="1"/>
    <col min="13580" max="13827" width="8.88671875" style="212"/>
    <col min="13828" max="13828" width="15.109375" style="212" customWidth="1"/>
    <col min="13829" max="13829" width="11.88671875" style="212" customWidth="1"/>
    <col min="13830" max="13830" width="11.33203125" style="212" customWidth="1"/>
    <col min="13831" max="13831" width="10.88671875" style="212" customWidth="1"/>
    <col min="13832" max="13832" width="11.88671875" style="212" customWidth="1"/>
    <col min="13833" max="13833" width="12.33203125" style="212" customWidth="1"/>
    <col min="13834" max="13834" width="12.5546875" style="212" customWidth="1"/>
    <col min="13835" max="13835" width="13.33203125" style="212" customWidth="1"/>
    <col min="13836" max="14083" width="8.88671875" style="212"/>
    <col min="14084" max="14084" width="15.109375" style="212" customWidth="1"/>
    <col min="14085" max="14085" width="11.88671875" style="212" customWidth="1"/>
    <col min="14086" max="14086" width="11.33203125" style="212" customWidth="1"/>
    <col min="14087" max="14087" width="10.88671875" style="212" customWidth="1"/>
    <col min="14088" max="14088" width="11.88671875" style="212" customWidth="1"/>
    <col min="14089" max="14089" width="12.33203125" style="212" customWidth="1"/>
    <col min="14090" max="14090" width="12.5546875" style="212" customWidth="1"/>
    <col min="14091" max="14091" width="13.33203125" style="212" customWidth="1"/>
    <col min="14092" max="14339" width="8.88671875" style="212"/>
    <col min="14340" max="14340" width="15.109375" style="212" customWidth="1"/>
    <col min="14341" max="14341" width="11.88671875" style="212" customWidth="1"/>
    <col min="14342" max="14342" width="11.33203125" style="212" customWidth="1"/>
    <col min="14343" max="14343" width="10.88671875" style="212" customWidth="1"/>
    <col min="14344" max="14344" width="11.88671875" style="212" customWidth="1"/>
    <col min="14345" max="14345" width="12.33203125" style="212" customWidth="1"/>
    <col min="14346" max="14346" width="12.5546875" style="212" customWidth="1"/>
    <col min="14347" max="14347" width="13.33203125" style="212" customWidth="1"/>
    <col min="14348" max="14595" width="8.88671875" style="212"/>
    <col min="14596" max="14596" width="15.109375" style="212" customWidth="1"/>
    <col min="14597" max="14597" width="11.88671875" style="212" customWidth="1"/>
    <col min="14598" max="14598" width="11.33203125" style="212" customWidth="1"/>
    <col min="14599" max="14599" width="10.88671875" style="212" customWidth="1"/>
    <col min="14600" max="14600" width="11.88671875" style="212" customWidth="1"/>
    <col min="14601" max="14601" width="12.33203125" style="212" customWidth="1"/>
    <col min="14602" max="14602" width="12.5546875" style="212" customWidth="1"/>
    <col min="14603" max="14603" width="13.33203125" style="212" customWidth="1"/>
    <col min="14604" max="14851" width="8.88671875" style="212"/>
    <col min="14852" max="14852" width="15.109375" style="212" customWidth="1"/>
    <col min="14853" max="14853" width="11.88671875" style="212" customWidth="1"/>
    <col min="14854" max="14854" width="11.33203125" style="212" customWidth="1"/>
    <col min="14855" max="14855" width="10.88671875" style="212" customWidth="1"/>
    <col min="14856" max="14856" width="11.88671875" style="212" customWidth="1"/>
    <col min="14857" max="14857" width="12.33203125" style="212" customWidth="1"/>
    <col min="14858" max="14858" width="12.5546875" style="212" customWidth="1"/>
    <col min="14859" max="14859" width="13.33203125" style="212" customWidth="1"/>
    <col min="14860" max="15107" width="8.88671875" style="212"/>
    <col min="15108" max="15108" width="15.109375" style="212" customWidth="1"/>
    <col min="15109" max="15109" width="11.88671875" style="212" customWidth="1"/>
    <col min="15110" max="15110" width="11.33203125" style="212" customWidth="1"/>
    <col min="15111" max="15111" width="10.88671875" style="212" customWidth="1"/>
    <col min="15112" max="15112" width="11.88671875" style="212" customWidth="1"/>
    <col min="15113" max="15113" width="12.33203125" style="212" customWidth="1"/>
    <col min="15114" max="15114" width="12.5546875" style="212" customWidth="1"/>
    <col min="15115" max="15115" width="13.33203125" style="212" customWidth="1"/>
    <col min="15116" max="15363" width="8.88671875" style="212"/>
    <col min="15364" max="15364" width="15.109375" style="212" customWidth="1"/>
    <col min="15365" max="15365" width="11.88671875" style="212" customWidth="1"/>
    <col min="15366" max="15366" width="11.33203125" style="212" customWidth="1"/>
    <col min="15367" max="15367" width="10.88671875" style="212" customWidth="1"/>
    <col min="15368" max="15368" width="11.88671875" style="212" customWidth="1"/>
    <col min="15369" max="15369" width="12.33203125" style="212" customWidth="1"/>
    <col min="15370" max="15370" width="12.5546875" style="212" customWidth="1"/>
    <col min="15371" max="15371" width="13.33203125" style="212" customWidth="1"/>
    <col min="15372" max="15619" width="8.88671875" style="212"/>
    <col min="15620" max="15620" width="15.109375" style="212" customWidth="1"/>
    <col min="15621" max="15621" width="11.88671875" style="212" customWidth="1"/>
    <col min="15622" max="15622" width="11.33203125" style="212" customWidth="1"/>
    <col min="15623" max="15623" width="10.88671875" style="212" customWidth="1"/>
    <col min="15624" max="15624" width="11.88671875" style="212" customWidth="1"/>
    <col min="15625" max="15625" width="12.33203125" style="212" customWidth="1"/>
    <col min="15626" max="15626" width="12.5546875" style="212" customWidth="1"/>
    <col min="15627" max="15627" width="13.33203125" style="212" customWidth="1"/>
    <col min="15628" max="15875" width="8.88671875" style="212"/>
    <col min="15876" max="15876" width="15.109375" style="212" customWidth="1"/>
    <col min="15877" max="15877" width="11.88671875" style="212" customWidth="1"/>
    <col min="15878" max="15878" width="11.33203125" style="212" customWidth="1"/>
    <col min="15879" max="15879" width="10.88671875" style="212" customWidth="1"/>
    <col min="15880" max="15880" width="11.88671875" style="212" customWidth="1"/>
    <col min="15881" max="15881" width="12.33203125" style="212" customWidth="1"/>
    <col min="15882" max="15882" width="12.5546875" style="212" customWidth="1"/>
    <col min="15883" max="15883" width="13.33203125" style="212" customWidth="1"/>
    <col min="15884" max="16131" width="8.88671875" style="212"/>
    <col min="16132" max="16132" width="15.109375" style="212" customWidth="1"/>
    <col min="16133" max="16133" width="11.88671875" style="212" customWidth="1"/>
    <col min="16134" max="16134" width="11.33203125" style="212" customWidth="1"/>
    <col min="16135" max="16135" width="10.88671875" style="212" customWidth="1"/>
    <col min="16136" max="16136" width="11.88671875" style="212" customWidth="1"/>
    <col min="16137" max="16137" width="12.33203125" style="212" customWidth="1"/>
    <col min="16138" max="16138" width="12.5546875" style="212" customWidth="1"/>
    <col min="16139" max="16139" width="13.33203125" style="212" customWidth="1"/>
    <col min="16140" max="16384" width="8.88671875" style="212"/>
  </cols>
  <sheetData>
    <row r="1" spans="2:15" ht="14.4" x14ac:dyDescent="0.3">
      <c r="B1" s="218"/>
      <c r="C1" s="218"/>
      <c r="D1" s="218"/>
      <c r="E1" s="218"/>
      <c r="F1" s="218"/>
      <c r="G1" s="218"/>
      <c r="H1" s="218"/>
      <c r="I1" s="219"/>
      <c r="J1" s="218"/>
      <c r="K1" s="218"/>
      <c r="L1" s="218"/>
      <c r="M1" s="218"/>
      <c r="N1" s="218"/>
      <c r="O1" s="218"/>
    </row>
    <row r="2" spans="2:15" ht="15" thickBot="1" x14ac:dyDescent="0.35">
      <c r="B2" s="218"/>
      <c r="C2" s="218"/>
      <c r="D2" s="218"/>
      <c r="E2" s="218"/>
      <c r="F2" s="218"/>
      <c r="G2" s="218"/>
      <c r="H2" s="218"/>
      <c r="I2" s="219"/>
      <c r="J2" s="218"/>
      <c r="K2" s="218"/>
      <c r="L2" s="218"/>
      <c r="M2" s="218"/>
      <c r="N2" s="218"/>
      <c r="O2" s="218"/>
    </row>
    <row r="3" spans="2:15" ht="15" thickBot="1" x14ac:dyDescent="0.35">
      <c r="B3" s="220" t="s">
        <v>151</v>
      </c>
      <c r="C3" s="220" t="s">
        <v>152</v>
      </c>
      <c r="D3" s="316" t="s">
        <v>153</v>
      </c>
      <c r="E3" s="317"/>
      <c r="F3" s="317"/>
      <c r="G3" s="318"/>
      <c r="H3" s="316"/>
      <c r="I3" s="317"/>
      <c r="J3" s="317"/>
      <c r="K3" s="318"/>
      <c r="L3" s="218"/>
      <c r="M3" s="218"/>
      <c r="N3" s="218"/>
      <c r="O3" s="218"/>
    </row>
    <row r="4" spans="2:15" ht="36.6" thickBot="1" x14ac:dyDescent="0.35">
      <c r="B4" s="221"/>
      <c r="C4" s="221"/>
      <c r="D4" s="220" t="s">
        <v>154</v>
      </c>
      <c r="E4" s="220" t="s">
        <v>155</v>
      </c>
      <c r="F4" s="220" t="s">
        <v>156</v>
      </c>
      <c r="G4" s="220" t="s">
        <v>157</v>
      </c>
      <c r="H4" s="220" t="s">
        <v>154</v>
      </c>
      <c r="I4" s="222" t="s">
        <v>158</v>
      </c>
      <c r="J4" s="220" t="s">
        <v>156</v>
      </c>
      <c r="K4" s="220" t="s">
        <v>159</v>
      </c>
      <c r="L4" s="218"/>
      <c r="M4" s="218"/>
      <c r="N4" s="218"/>
      <c r="O4" s="218"/>
    </row>
    <row r="5" spans="2:15" ht="34.200000000000003" x14ac:dyDescent="0.3">
      <c r="B5" s="319">
        <v>1</v>
      </c>
      <c r="C5" s="223" t="s">
        <v>160</v>
      </c>
      <c r="D5" s="321">
        <v>2142000</v>
      </c>
      <c r="E5" s="321">
        <v>1590000</v>
      </c>
      <c r="F5" s="321">
        <v>552000</v>
      </c>
      <c r="G5" s="323">
        <v>0.25769999999999998</v>
      </c>
      <c r="H5" s="325">
        <v>2142000</v>
      </c>
      <c r="I5" s="327">
        <v>1590000</v>
      </c>
      <c r="J5" s="329">
        <f>SUM(H5-I5)</f>
        <v>552000</v>
      </c>
      <c r="K5" s="331">
        <f>-(J5/H5)*100%</f>
        <v>-0.25770308123249297</v>
      </c>
      <c r="L5" s="218"/>
      <c r="M5" s="333"/>
      <c r="N5" s="218"/>
      <c r="O5" s="218"/>
    </row>
    <row r="6" spans="2:15" ht="46.2" thickBot="1" x14ac:dyDescent="0.35">
      <c r="B6" s="320"/>
      <c r="C6" s="224" t="s">
        <v>161</v>
      </c>
      <c r="D6" s="322"/>
      <c r="E6" s="322"/>
      <c r="F6" s="322"/>
      <c r="G6" s="324"/>
      <c r="H6" s="326"/>
      <c r="I6" s="328"/>
      <c r="J6" s="330"/>
      <c r="K6" s="332"/>
      <c r="L6" s="218"/>
      <c r="M6" s="334"/>
      <c r="N6" s="218"/>
      <c r="O6" s="218"/>
    </row>
    <row r="7" spans="2:15" ht="45.6" x14ac:dyDescent="0.3">
      <c r="B7" s="319">
        <v>2</v>
      </c>
      <c r="C7" s="223" t="s">
        <v>162</v>
      </c>
      <c r="D7" s="321">
        <v>315000</v>
      </c>
      <c r="E7" s="321">
        <v>318000</v>
      </c>
      <c r="F7" s="321">
        <v>-3000</v>
      </c>
      <c r="G7" s="323">
        <v>-9.4999999999999998E-3</v>
      </c>
      <c r="H7" s="325">
        <v>315000</v>
      </c>
      <c r="I7" s="327">
        <v>318000</v>
      </c>
      <c r="J7" s="329">
        <f>SUM(H7-I7)</f>
        <v>-3000</v>
      </c>
      <c r="K7" s="331">
        <f>-(J7/H7)*100%</f>
        <v>9.5238095238095247E-3</v>
      </c>
      <c r="L7" s="218"/>
      <c r="M7" s="333"/>
      <c r="N7" s="218"/>
      <c r="O7" s="218"/>
    </row>
    <row r="8" spans="2:15" ht="34.799999999999997" thickBot="1" x14ac:dyDescent="0.35">
      <c r="B8" s="320"/>
      <c r="C8" s="224" t="s">
        <v>163</v>
      </c>
      <c r="D8" s="322"/>
      <c r="E8" s="322"/>
      <c r="F8" s="322"/>
      <c r="G8" s="324"/>
      <c r="H8" s="326"/>
      <c r="I8" s="328"/>
      <c r="J8" s="330"/>
      <c r="K8" s="332"/>
      <c r="L8" s="218"/>
      <c r="M8" s="334"/>
      <c r="N8" s="218">
        <v>5650523</v>
      </c>
      <c r="O8" s="218"/>
    </row>
    <row r="9" spans="2:15" ht="45.6" x14ac:dyDescent="0.3">
      <c r="B9" s="319">
        <v>3</v>
      </c>
      <c r="C9" s="223" t="s">
        <v>164</v>
      </c>
      <c r="D9" s="321">
        <v>36202377</v>
      </c>
      <c r="E9" s="321">
        <v>27246000</v>
      </c>
      <c r="F9" s="321">
        <v>8956377</v>
      </c>
      <c r="G9" s="323">
        <v>0.24740000000000001</v>
      </c>
      <c r="H9" s="325">
        <v>36202377</v>
      </c>
      <c r="I9" s="327">
        <v>29366000</v>
      </c>
      <c r="J9" s="329">
        <f>SUM(H9-I9)</f>
        <v>6836377</v>
      </c>
      <c r="K9" s="331">
        <f>-(J9/H9)*100%</f>
        <v>-0.18883779371724679</v>
      </c>
      <c r="L9" s="218"/>
      <c r="M9" s="333"/>
      <c r="N9" s="218"/>
      <c r="O9" s="218"/>
    </row>
    <row r="10" spans="2:15" ht="34.799999999999997" thickBot="1" x14ac:dyDescent="0.35">
      <c r="B10" s="320"/>
      <c r="C10" s="224" t="s">
        <v>165</v>
      </c>
      <c r="D10" s="322"/>
      <c r="E10" s="322"/>
      <c r="F10" s="322"/>
      <c r="G10" s="324"/>
      <c r="H10" s="326"/>
      <c r="I10" s="328"/>
      <c r="J10" s="330"/>
      <c r="K10" s="332"/>
      <c r="L10" s="218"/>
      <c r="M10" s="334"/>
      <c r="N10" s="218"/>
      <c r="O10" s="218"/>
    </row>
    <row r="11" spans="2:15" ht="45.6" x14ac:dyDescent="0.3">
      <c r="B11" s="319">
        <v>4</v>
      </c>
      <c r="C11" s="223" t="s">
        <v>166</v>
      </c>
      <c r="D11" s="321">
        <v>35122500</v>
      </c>
      <c r="E11" s="335">
        <v>5650523</v>
      </c>
      <c r="F11" s="321">
        <v>29471977</v>
      </c>
      <c r="G11" s="337">
        <v>0.83909999999999996</v>
      </c>
      <c r="H11" s="325">
        <v>35122500</v>
      </c>
      <c r="I11" s="339">
        <v>4801818</v>
      </c>
      <c r="J11" s="329">
        <f>SUM(H11-I11)</f>
        <v>30320682</v>
      </c>
      <c r="K11" s="331">
        <f>-(J11/H11)*100%</f>
        <v>-0.86328370702541102</v>
      </c>
      <c r="L11" s="225" t="s">
        <v>167</v>
      </c>
      <c r="M11" s="333"/>
      <c r="N11" s="218"/>
      <c r="O11" s="218"/>
    </row>
    <row r="12" spans="2:15" ht="34.799999999999997" thickBot="1" x14ac:dyDescent="0.35">
      <c r="B12" s="320"/>
      <c r="C12" s="224" t="s">
        <v>168</v>
      </c>
      <c r="D12" s="322"/>
      <c r="E12" s="336"/>
      <c r="F12" s="322"/>
      <c r="G12" s="338"/>
      <c r="H12" s="326"/>
      <c r="I12" s="340">
        <v>5650523</v>
      </c>
      <c r="J12" s="330"/>
      <c r="K12" s="332"/>
      <c r="L12" s="218"/>
      <c r="M12" s="334"/>
      <c r="N12" s="218"/>
      <c r="O12" s="218"/>
    </row>
    <row r="13" spans="2:15" ht="34.200000000000003" x14ac:dyDescent="0.3">
      <c r="B13" s="319">
        <v>5</v>
      </c>
      <c r="C13" s="223" t="s">
        <v>169</v>
      </c>
      <c r="D13" s="321">
        <v>13072500</v>
      </c>
      <c r="E13" s="341">
        <v>29450280</v>
      </c>
      <c r="F13" s="321">
        <v>-16377780</v>
      </c>
      <c r="G13" s="323">
        <v>-1.2527999999999999</v>
      </c>
      <c r="H13" s="325">
        <v>13072500</v>
      </c>
      <c r="I13" s="343">
        <v>30466039</v>
      </c>
      <c r="J13" s="329">
        <f>SUM(H13-I13)</f>
        <v>-17393539</v>
      </c>
      <c r="K13" s="331">
        <f>-(J13/H13)*100%</f>
        <v>1.3305441958309427</v>
      </c>
      <c r="L13" s="218"/>
      <c r="M13" s="333"/>
      <c r="N13" s="218">
        <v>59178810</v>
      </c>
      <c r="O13" s="218"/>
    </row>
    <row r="14" spans="2:15" ht="34.799999999999997" thickBot="1" x14ac:dyDescent="0.35">
      <c r="B14" s="320"/>
      <c r="C14" s="224" t="s">
        <v>170</v>
      </c>
      <c r="D14" s="322"/>
      <c r="E14" s="342"/>
      <c r="F14" s="322"/>
      <c r="G14" s="324"/>
      <c r="H14" s="326"/>
      <c r="I14" s="344">
        <v>59178810</v>
      </c>
      <c r="J14" s="330"/>
      <c r="K14" s="332"/>
      <c r="L14" s="218"/>
      <c r="M14" s="334"/>
      <c r="N14" s="226">
        <v>59178810</v>
      </c>
      <c r="O14" s="218"/>
    </row>
    <row r="15" spans="2:15" ht="45.6" x14ac:dyDescent="0.3">
      <c r="B15" s="319">
        <v>6</v>
      </c>
      <c r="C15" s="223" t="s">
        <v>171</v>
      </c>
      <c r="D15" s="321">
        <v>22995000</v>
      </c>
      <c r="E15" s="341">
        <v>36979197</v>
      </c>
      <c r="F15" s="321">
        <v>-13984197</v>
      </c>
      <c r="G15" s="323">
        <v>-0.60809999999999997</v>
      </c>
      <c r="H15" s="325">
        <v>22995000</v>
      </c>
      <c r="I15" s="343">
        <v>34692143</v>
      </c>
      <c r="J15" s="329">
        <f>SUM(H15-I15)</f>
        <v>-11697143</v>
      </c>
      <c r="K15" s="331">
        <f>-(J15/H15)*100%</f>
        <v>0.50868201782996303</v>
      </c>
      <c r="L15" s="218"/>
      <c r="M15" s="333"/>
      <c r="N15" s="226">
        <f>SUM(I11:I16)</f>
        <v>142596500</v>
      </c>
      <c r="O15" s="218"/>
    </row>
    <row r="16" spans="2:15" ht="46.2" thickBot="1" x14ac:dyDescent="0.35">
      <c r="B16" s="320"/>
      <c r="C16" s="224" t="s">
        <v>172</v>
      </c>
      <c r="D16" s="322"/>
      <c r="E16" s="342"/>
      <c r="F16" s="322"/>
      <c r="G16" s="324"/>
      <c r="H16" s="326"/>
      <c r="I16" s="344">
        <v>7807167</v>
      </c>
      <c r="J16" s="330"/>
      <c r="K16" s="332"/>
      <c r="L16" s="218"/>
      <c r="M16" s="334"/>
      <c r="N16" s="218"/>
      <c r="O16" s="218"/>
    </row>
    <row r="17" spans="2:15" ht="45.6" x14ac:dyDescent="0.3">
      <c r="B17" s="319">
        <v>7</v>
      </c>
      <c r="C17" s="223" t="s">
        <v>173</v>
      </c>
      <c r="D17" s="321">
        <v>0</v>
      </c>
      <c r="E17" s="321">
        <v>0</v>
      </c>
      <c r="F17" s="321">
        <v>0</v>
      </c>
      <c r="G17" s="323">
        <v>0</v>
      </c>
      <c r="H17" s="325">
        <v>0</v>
      </c>
      <c r="I17" s="327">
        <v>0</v>
      </c>
      <c r="J17" s="325"/>
      <c r="K17" s="345"/>
      <c r="L17" s="218"/>
      <c r="M17" s="218"/>
      <c r="N17" s="218"/>
      <c r="O17" s="218"/>
    </row>
    <row r="18" spans="2:15" ht="34.799999999999997" thickBot="1" x14ac:dyDescent="0.35">
      <c r="B18" s="320"/>
      <c r="C18" s="224" t="s">
        <v>174</v>
      </c>
      <c r="D18" s="322"/>
      <c r="E18" s="322"/>
      <c r="F18" s="322"/>
      <c r="G18" s="324"/>
      <c r="H18" s="326"/>
      <c r="I18" s="328"/>
      <c r="J18" s="326"/>
      <c r="K18" s="346"/>
      <c r="L18" s="218"/>
      <c r="M18" s="218"/>
      <c r="N18" s="218"/>
      <c r="O18" s="218"/>
    </row>
    <row r="19" spans="2:15" ht="45.6" x14ac:dyDescent="0.3">
      <c r="B19" s="319">
        <v>8</v>
      </c>
      <c r="C19" s="223" t="s">
        <v>175</v>
      </c>
      <c r="D19" s="321">
        <v>6300000</v>
      </c>
      <c r="E19" s="321">
        <v>7950000</v>
      </c>
      <c r="F19" s="321">
        <v>-1650000</v>
      </c>
      <c r="G19" s="323">
        <v>-0.26190000000000002</v>
      </c>
      <c r="H19" s="325">
        <v>6300000</v>
      </c>
      <c r="I19" s="327">
        <v>7950000</v>
      </c>
      <c r="J19" s="329">
        <v>-1650000</v>
      </c>
      <c r="K19" s="331">
        <v>-0.26190000000000002</v>
      </c>
      <c r="L19" s="218"/>
      <c r="M19" s="218"/>
      <c r="N19" s="218"/>
      <c r="O19" s="218"/>
    </row>
    <row r="20" spans="2:15" ht="23.4" thickBot="1" x14ac:dyDescent="0.35">
      <c r="B20" s="320"/>
      <c r="C20" s="224" t="s">
        <v>176</v>
      </c>
      <c r="D20" s="322"/>
      <c r="E20" s="322"/>
      <c r="F20" s="322"/>
      <c r="G20" s="324"/>
      <c r="H20" s="326"/>
      <c r="I20" s="328"/>
      <c r="J20" s="330"/>
      <c r="K20" s="332"/>
      <c r="L20" s="218"/>
      <c r="M20" s="218"/>
      <c r="N20" s="218"/>
      <c r="O20" s="218"/>
    </row>
    <row r="21" spans="2:15" ht="45.6" x14ac:dyDescent="0.3">
      <c r="B21" s="319">
        <v>9</v>
      </c>
      <c r="C21" s="223" t="s">
        <v>177</v>
      </c>
      <c r="D21" s="321">
        <v>13545000</v>
      </c>
      <c r="E21" s="321">
        <v>14257000</v>
      </c>
      <c r="F21" s="321">
        <v>-712000</v>
      </c>
      <c r="G21" s="323">
        <v>-5.2600000000000001E-2</v>
      </c>
      <c r="H21" s="325">
        <v>13545000</v>
      </c>
      <c r="I21" s="327">
        <v>14257000</v>
      </c>
      <c r="J21" s="329">
        <f>SUM(H21-I21)</f>
        <v>-712000</v>
      </c>
      <c r="K21" s="331">
        <f>-(J21/H21)*100%</f>
        <v>5.2565522332964194E-2</v>
      </c>
      <c r="L21" s="218"/>
      <c r="M21" s="218"/>
      <c r="N21" s="218"/>
      <c r="O21" s="218"/>
    </row>
    <row r="22" spans="2:15" ht="23.4" thickBot="1" x14ac:dyDescent="0.35">
      <c r="B22" s="320"/>
      <c r="C22" s="224" t="s">
        <v>178</v>
      </c>
      <c r="D22" s="322"/>
      <c r="E22" s="322"/>
      <c r="F22" s="322"/>
      <c r="G22" s="324"/>
      <c r="H22" s="326"/>
      <c r="I22" s="328"/>
      <c r="J22" s="330"/>
      <c r="K22" s="332"/>
      <c r="L22" s="218"/>
      <c r="M22" s="218"/>
      <c r="N22" s="218"/>
      <c r="O22" s="218"/>
    </row>
    <row r="23" spans="2:15" ht="45.6" x14ac:dyDescent="0.3">
      <c r="B23" s="319">
        <v>10</v>
      </c>
      <c r="C23" s="223" t="s">
        <v>179</v>
      </c>
      <c r="D23" s="321">
        <v>252000</v>
      </c>
      <c r="E23" s="321">
        <v>1060000</v>
      </c>
      <c r="F23" s="321">
        <v>-808000</v>
      </c>
      <c r="G23" s="323">
        <v>-3.2063000000000001</v>
      </c>
      <c r="H23" s="325">
        <v>252000</v>
      </c>
      <c r="I23" s="327">
        <v>1060000</v>
      </c>
      <c r="J23" s="329">
        <f>SUM(H23-I23)</f>
        <v>-808000</v>
      </c>
      <c r="K23" s="331">
        <f xml:space="preserve"> (J23/H23)*100%</f>
        <v>-3.2063492063492065</v>
      </c>
      <c r="L23" s="218"/>
      <c r="M23" s="218"/>
      <c r="N23" s="218"/>
      <c r="O23" s="218"/>
    </row>
    <row r="24" spans="2:15" ht="23.4" thickBot="1" x14ac:dyDescent="0.35">
      <c r="B24" s="320"/>
      <c r="C24" s="224" t="s">
        <v>180</v>
      </c>
      <c r="D24" s="322"/>
      <c r="E24" s="322"/>
      <c r="F24" s="322"/>
      <c r="G24" s="324"/>
      <c r="H24" s="326"/>
      <c r="I24" s="328">
        <v>1060000</v>
      </c>
      <c r="J24" s="330"/>
      <c r="K24" s="332"/>
      <c r="L24" s="218"/>
      <c r="M24" s="218"/>
      <c r="N24" s="218"/>
      <c r="O24" s="218"/>
    </row>
    <row r="25" spans="2:15" ht="34.200000000000003" x14ac:dyDescent="0.3">
      <c r="B25" s="319">
        <v>11</v>
      </c>
      <c r="C25" s="223" t="s">
        <v>181</v>
      </c>
      <c r="D25" s="321">
        <v>0</v>
      </c>
      <c r="E25" s="321">
        <v>0</v>
      </c>
      <c r="F25" s="321">
        <v>0</v>
      </c>
      <c r="G25" s="323">
        <v>0</v>
      </c>
      <c r="H25" s="325">
        <v>0</v>
      </c>
      <c r="I25" s="327">
        <v>0</v>
      </c>
      <c r="J25" s="325">
        <v>0</v>
      </c>
      <c r="K25" s="345"/>
      <c r="L25" s="218"/>
      <c r="M25" s="218"/>
      <c r="N25" s="218"/>
      <c r="O25" s="218"/>
    </row>
    <row r="26" spans="2:15" ht="34.799999999999997" thickBot="1" x14ac:dyDescent="0.35">
      <c r="B26" s="320"/>
      <c r="C26" s="224" t="s">
        <v>182</v>
      </c>
      <c r="D26" s="322"/>
      <c r="E26" s="322"/>
      <c r="F26" s="322"/>
      <c r="G26" s="324"/>
      <c r="H26" s="326"/>
      <c r="I26" s="328"/>
      <c r="J26" s="326"/>
      <c r="K26" s="346"/>
      <c r="L26" s="218"/>
      <c r="M26" s="218"/>
      <c r="N26" s="218"/>
      <c r="O26" s="218"/>
    </row>
    <row r="27" spans="2:15" ht="34.799999999999997" thickBot="1" x14ac:dyDescent="0.35">
      <c r="B27" s="227" t="s">
        <v>150</v>
      </c>
      <c r="C27" s="228" t="s">
        <v>183</v>
      </c>
      <c r="D27" s="229">
        <v>0</v>
      </c>
      <c r="E27" s="229">
        <v>5300000</v>
      </c>
      <c r="F27" s="229">
        <v>-5300000</v>
      </c>
      <c r="G27" s="230"/>
      <c r="H27" s="231">
        <v>0</v>
      </c>
      <c r="I27" s="232">
        <v>5300000</v>
      </c>
      <c r="J27" s="231"/>
      <c r="K27" s="244"/>
      <c r="L27" s="233" t="s">
        <v>184</v>
      </c>
      <c r="M27" s="218"/>
      <c r="N27" s="218"/>
      <c r="O27" s="218"/>
    </row>
    <row r="28" spans="2:15" ht="23.4" thickBot="1" x14ac:dyDescent="0.35">
      <c r="B28" s="227" t="s">
        <v>149</v>
      </c>
      <c r="C28" s="228" t="s">
        <v>185</v>
      </c>
      <c r="D28" s="229">
        <v>2268000</v>
      </c>
      <c r="E28" s="229">
        <v>2443377</v>
      </c>
      <c r="F28" s="229">
        <v>-175377</v>
      </c>
      <c r="G28" s="234">
        <v>-7.7299999999999994E-2</v>
      </c>
      <c r="H28" s="231">
        <v>2268000</v>
      </c>
      <c r="I28" s="235">
        <v>2443377</v>
      </c>
      <c r="J28" s="231">
        <f>SUM(H28-I28)</f>
        <v>-175377</v>
      </c>
      <c r="K28" s="245">
        <f>-(J28/H28)*100%</f>
        <v>7.7326719576719577E-2</v>
      </c>
      <c r="L28" s="233" t="s">
        <v>184</v>
      </c>
      <c r="M28" s="218"/>
      <c r="N28" s="218"/>
      <c r="O28" s="218"/>
    </row>
    <row r="29" spans="2:15" ht="24.6" thickBot="1" x14ac:dyDescent="0.35">
      <c r="B29" s="236"/>
      <c r="C29" s="237" t="s">
        <v>186</v>
      </c>
      <c r="D29" s="238">
        <v>132214377</v>
      </c>
      <c r="E29" s="238">
        <v>132244377</v>
      </c>
      <c r="F29" s="238">
        <v>-30000</v>
      </c>
      <c r="G29" s="239">
        <v>-2.0000000000000001E-4</v>
      </c>
      <c r="H29" s="240">
        <v>132214377</v>
      </c>
      <c r="I29" s="232">
        <f>I5+I7+I9+I11+I13+I15+I17+I19+I21+I23+I25+I27+I28</f>
        <v>132244377</v>
      </c>
      <c r="J29" s="241">
        <v>30000</v>
      </c>
      <c r="K29" s="242" t="s">
        <v>187</v>
      </c>
      <c r="L29" s="233" t="s">
        <v>184</v>
      </c>
      <c r="M29" s="218"/>
      <c r="N29" s="218"/>
      <c r="O29" s="218"/>
    </row>
    <row r="30" spans="2:15" ht="14.4" x14ac:dyDescent="0.3">
      <c r="B30" s="218"/>
      <c r="C30" s="218"/>
      <c r="D30" s="218"/>
      <c r="E30" s="218"/>
      <c r="F30" s="218"/>
      <c r="G30" s="218"/>
      <c r="H30" s="218"/>
      <c r="I30" s="219"/>
      <c r="J30" s="218"/>
      <c r="K30" s="218"/>
      <c r="L30" s="218"/>
      <c r="M30" s="218"/>
      <c r="N30" s="218"/>
      <c r="O30" s="218"/>
    </row>
  </sheetData>
  <mergeCells count="107">
    <mergeCell ref="K25:K26"/>
    <mergeCell ref="J23:J24"/>
    <mergeCell ref="K23:K24"/>
    <mergeCell ref="B25:B26"/>
    <mergeCell ref="D25:D26"/>
    <mergeCell ref="E25:E26"/>
    <mergeCell ref="F25:F26"/>
    <mergeCell ref="G25:G26"/>
    <mergeCell ref="H25:H26"/>
    <mergeCell ref="I25:I26"/>
    <mergeCell ref="J25:J26"/>
    <mergeCell ref="I21:I22"/>
    <mergeCell ref="J21:J22"/>
    <mergeCell ref="K21:K22"/>
    <mergeCell ref="B23:B24"/>
    <mergeCell ref="D23:D24"/>
    <mergeCell ref="E23:E24"/>
    <mergeCell ref="F23:F24"/>
    <mergeCell ref="G23:G24"/>
    <mergeCell ref="H23:H24"/>
    <mergeCell ref="I23:I24"/>
    <mergeCell ref="B21:B22"/>
    <mergeCell ref="D21:D22"/>
    <mergeCell ref="E21:E22"/>
    <mergeCell ref="F21:F22"/>
    <mergeCell ref="G21:G22"/>
    <mergeCell ref="H21:H22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M13:M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M15:M16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M9:M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D3:G3"/>
    <mergeCell ref="H3:K3"/>
    <mergeCell ref="B5:B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workbookViewId="0">
      <selection activeCell="K27" sqref="K27"/>
    </sheetView>
  </sheetViews>
  <sheetFormatPr defaultRowHeight="13.2" x14ac:dyDescent="0.25"/>
  <cols>
    <col min="1" max="16" width="8.88671875" style="263"/>
    <col min="17" max="17" width="9.5546875" style="263" customWidth="1"/>
    <col min="18" max="270" width="8.88671875" style="263"/>
    <col min="271" max="271" width="9.5546875" style="263" customWidth="1"/>
    <col min="272" max="272" width="8.88671875" style="263"/>
    <col min="273" max="273" width="10.33203125" style="263" customWidth="1"/>
    <col min="274" max="274" width="80.88671875" style="263" customWidth="1"/>
    <col min="275" max="526" width="8.88671875" style="263"/>
    <col min="527" max="527" width="9.5546875" style="263" customWidth="1"/>
    <col min="528" max="528" width="8.88671875" style="263"/>
    <col min="529" max="529" width="10.33203125" style="263" customWidth="1"/>
    <col min="530" max="530" width="80.88671875" style="263" customWidth="1"/>
    <col min="531" max="782" width="8.88671875" style="263"/>
    <col min="783" max="783" width="9.5546875" style="263" customWidth="1"/>
    <col min="784" max="784" width="8.88671875" style="263"/>
    <col min="785" max="785" width="10.33203125" style="263" customWidth="1"/>
    <col min="786" max="786" width="80.88671875" style="263" customWidth="1"/>
    <col min="787" max="1038" width="8.88671875" style="263"/>
    <col min="1039" max="1039" width="9.5546875" style="263" customWidth="1"/>
    <col min="1040" max="1040" width="8.88671875" style="263"/>
    <col min="1041" max="1041" width="10.33203125" style="263" customWidth="1"/>
    <col min="1042" max="1042" width="80.88671875" style="263" customWidth="1"/>
    <col min="1043" max="1294" width="8.88671875" style="263"/>
    <col min="1295" max="1295" width="9.5546875" style="263" customWidth="1"/>
    <col min="1296" max="1296" width="8.88671875" style="263"/>
    <col min="1297" max="1297" width="10.33203125" style="263" customWidth="1"/>
    <col min="1298" max="1298" width="80.88671875" style="263" customWidth="1"/>
    <col min="1299" max="1550" width="8.88671875" style="263"/>
    <col min="1551" max="1551" width="9.5546875" style="263" customWidth="1"/>
    <col min="1552" max="1552" width="8.88671875" style="263"/>
    <col min="1553" max="1553" width="10.33203125" style="263" customWidth="1"/>
    <col min="1554" max="1554" width="80.88671875" style="263" customWidth="1"/>
    <col min="1555" max="1806" width="8.88671875" style="263"/>
    <col min="1807" max="1807" width="9.5546875" style="263" customWidth="1"/>
    <col min="1808" max="1808" width="8.88671875" style="263"/>
    <col min="1809" max="1809" width="10.33203125" style="263" customWidth="1"/>
    <col min="1810" max="1810" width="80.88671875" style="263" customWidth="1"/>
    <col min="1811" max="2062" width="8.88671875" style="263"/>
    <col min="2063" max="2063" width="9.5546875" style="263" customWidth="1"/>
    <col min="2064" max="2064" width="8.88671875" style="263"/>
    <col min="2065" max="2065" width="10.33203125" style="263" customWidth="1"/>
    <col min="2066" max="2066" width="80.88671875" style="263" customWidth="1"/>
    <col min="2067" max="2318" width="8.88671875" style="263"/>
    <col min="2319" max="2319" width="9.5546875" style="263" customWidth="1"/>
    <col min="2320" max="2320" width="8.88671875" style="263"/>
    <col min="2321" max="2321" width="10.33203125" style="263" customWidth="1"/>
    <col min="2322" max="2322" width="80.88671875" style="263" customWidth="1"/>
    <col min="2323" max="2574" width="8.88671875" style="263"/>
    <col min="2575" max="2575" width="9.5546875" style="263" customWidth="1"/>
    <col min="2576" max="2576" width="8.88671875" style="263"/>
    <col min="2577" max="2577" width="10.33203125" style="263" customWidth="1"/>
    <col min="2578" max="2578" width="80.88671875" style="263" customWidth="1"/>
    <col min="2579" max="2830" width="8.88671875" style="263"/>
    <col min="2831" max="2831" width="9.5546875" style="263" customWidth="1"/>
    <col min="2832" max="2832" width="8.88671875" style="263"/>
    <col min="2833" max="2833" width="10.33203125" style="263" customWidth="1"/>
    <col min="2834" max="2834" width="80.88671875" style="263" customWidth="1"/>
    <col min="2835" max="3086" width="8.88671875" style="263"/>
    <col min="3087" max="3087" width="9.5546875" style="263" customWidth="1"/>
    <col min="3088" max="3088" width="8.88671875" style="263"/>
    <col min="3089" max="3089" width="10.33203125" style="263" customWidth="1"/>
    <col min="3090" max="3090" width="80.88671875" style="263" customWidth="1"/>
    <col min="3091" max="3342" width="8.88671875" style="263"/>
    <col min="3343" max="3343" width="9.5546875" style="263" customWidth="1"/>
    <col min="3344" max="3344" width="8.88671875" style="263"/>
    <col min="3345" max="3345" width="10.33203125" style="263" customWidth="1"/>
    <col min="3346" max="3346" width="80.88671875" style="263" customWidth="1"/>
    <col min="3347" max="3598" width="8.88671875" style="263"/>
    <col min="3599" max="3599" width="9.5546875" style="263" customWidth="1"/>
    <col min="3600" max="3600" width="8.88671875" style="263"/>
    <col min="3601" max="3601" width="10.33203125" style="263" customWidth="1"/>
    <col min="3602" max="3602" width="80.88671875" style="263" customWidth="1"/>
    <col min="3603" max="3854" width="8.88671875" style="263"/>
    <col min="3855" max="3855" width="9.5546875" style="263" customWidth="1"/>
    <col min="3856" max="3856" width="8.88671875" style="263"/>
    <col min="3857" max="3857" width="10.33203125" style="263" customWidth="1"/>
    <col min="3858" max="3858" width="80.88671875" style="263" customWidth="1"/>
    <col min="3859" max="4110" width="8.88671875" style="263"/>
    <col min="4111" max="4111" width="9.5546875" style="263" customWidth="1"/>
    <col min="4112" max="4112" width="8.88671875" style="263"/>
    <col min="4113" max="4113" width="10.33203125" style="263" customWidth="1"/>
    <col min="4114" max="4114" width="80.88671875" style="263" customWidth="1"/>
    <col min="4115" max="4366" width="8.88671875" style="263"/>
    <col min="4367" max="4367" width="9.5546875" style="263" customWidth="1"/>
    <col min="4368" max="4368" width="8.88671875" style="263"/>
    <col min="4369" max="4369" width="10.33203125" style="263" customWidth="1"/>
    <col min="4370" max="4370" width="80.88671875" style="263" customWidth="1"/>
    <col min="4371" max="4622" width="8.88671875" style="263"/>
    <col min="4623" max="4623" width="9.5546875" style="263" customWidth="1"/>
    <col min="4624" max="4624" width="8.88671875" style="263"/>
    <col min="4625" max="4625" width="10.33203125" style="263" customWidth="1"/>
    <col min="4626" max="4626" width="80.88671875" style="263" customWidth="1"/>
    <col min="4627" max="4878" width="8.88671875" style="263"/>
    <col min="4879" max="4879" width="9.5546875" style="263" customWidth="1"/>
    <col min="4880" max="4880" width="8.88671875" style="263"/>
    <col min="4881" max="4881" width="10.33203125" style="263" customWidth="1"/>
    <col min="4882" max="4882" width="80.88671875" style="263" customWidth="1"/>
    <col min="4883" max="5134" width="8.88671875" style="263"/>
    <col min="5135" max="5135" width="9.5546875" style="263" customWidth="1"/>
    <col min="5136" max="5136" width="8.88671875" style="263"/>
    <col min="5137" max="5137" width="10.33203125" style="263" customWidth="1"/>
    <col min="5138" max="5138" width="80.88671875" style="263" customWidth="1"/>
    <col min="5139" max="5390" width="8.88671875" style="263"/>
    <col min="5391" max="5391" width="9.5546875" style="263" customWidth="1"/>
    <col min="5392" max="5392" width="8.88671875" style="263"/>
    <col min="5393" max="5393" width="10.33203125" style="263" customWidth="1"/>
    <col min="5394" max="5394" width="80.88671875" style="263" customWidth="1"/>
    <col min="5395" max="5646" width="8.88671875" style="263"/>
    <col min="5647" max="5647" width="9.5546875" style="263" customWidth="1"/>
    <col min="5648" max="5648" width="8.88671875" style="263"/>
    <col min="5649" max="5649" width="10.33203125" style="263" customWidth="1"/>
    <col min="5650" max="5650" width="80.88671875" style="263" customWidth="1"/>
    <col min="5651" max="5902" width="8.88671875" style="263"/>
    <col min="5903" max="5903" width="9.5546875" style="263" customWidth="1"/>
    <col min="5904" max="5904" width="8.88671875" style="263"/>
    <col min="5905" max="5905" width="10.33203125" style="263" customWidth="1"/>
    <col min="5906" max="5906" width="80.88671875" style="263" customWidth="1"/>
    <col min="5907" max="6158" width="8.88671875" style="263"/>
    <col min="6159" max="6159" width="9.5546875" style="263" customWidth="1"/>
    <col min="6160" max="6160" width="8.88671875" style="263"/>
    <col min="6161" max="6161" width="10.33203125" style="263" customWidth="1"/>
    <col min="6162" max="6162" width="80.88671875" style="263" customWidth="1"/>
    <col min="6163" max="6414" width="8.88671875" style="263"/>
    <col min="6415" max="6415" width="9.5546875" style="263" customWidth="1"/>
    <col min="6416" max="6416" width="8.88671875" style="263"/>
    <col min="6417" max="6417" width="10.33203125" style="263" customWidth="1"/>
    <col min="6418" max="6418" width="80.88671875" style="263" customWidth="1"/>
    <col min="6419" max="6670" width="8.88671875" style="263"/>
    <col min="6671" max="6671" width="9.5546875" style="263" customWidth="1"/>
    <col min="6672" max="6672" width="8.88671875" style="263"/>
    <col min="6673" max="6673" width="10.33203125" style="263" customWidth="1"/>
    <col min="6674" max="6674" width="80.88671875" style="263" customWidth="1"/>
    <col min="6675" max="6926" width="8.88671875" style="263"/>
    <col min="6927" max="6927" width="9.5546875" style="263" customWidth="1"/>
    <col min="6928" max="6928" width="8.88671875" style="263"/>
    <col min="6929" max="6929" width="10.33203125" style="263" customWidth="1"/>
    <col min="6930" max="6930" width="80.88671875" style="263" customWidth="1"/>
    <col min="6931" max="7182" width="8.88671875" style="263"/>
    <col min="7183" max="7183" width="9.5546875" style="263" customWidth="1"/>
    <col min="7184" max="7184" width="8.88671875" style="263"/>
    <col min="7185" max="7185" width="10.33203125" style="263" customWidth="1"/>
    <col min="7186" max="7186" width="80.88671875" style="263" customWidth="1"/>
    <col min="7187" max="7438" width="8.88671875" style="263"/>
    <col min="7439" max="7439" width="9.5546875" style="263" customWidth="1"/>
    <col min="7440" max="7440" width="8.88671875" style="263"/>
    <col min="7441" max="7441" width="10.33203125" style="263" customWidth="1"/>
    <col min="7442" max="7442" width="80.88671875" style="263" customWidth="1"/>
    <col min="7443" max="7694" width="8.88671875" style="263"/>
    <col min="7695" max="7695" width="9.5546875" style="263" customWidth="1"/>
    <col min="7696" max="7696" width="8.88671875" style="263"/>
    <col min="7697" max="7697" width="10.33203125" style="263" customWidth="1"/>
    <col min="7698" max="7698" width="80.88671875" style="263" customWidth="1"/>
    <col min="7699" max="7950" width="8.88671875" style="263"/>
    <col min="7951" max="7951" width="9.5546875" style="263" customWidth="1"/>
    <col min="7952" max="7952" width="8.88671875" style="263"/>
    <col min="7953" max="7953" width="10.33203125" style="263" customWidth="1"/>
    <col min="7954" max="7954" width="80.88671875" style="263" customWidth="1"/>
    <col min="7955" max="8206" width="8.88671875" style="263"/>
    <col min="8207" max="8207" width="9.5546875" style="263" customWidth="1"/>
    <col min="8208" max="8208" width="8.88671875" style="263"/>
    <col min="8209" max="8209" width="10.33203125" style="263" customWidth="1"/>
    <col min="8210" max="8210" width="80.88671875" style="263" customWidth="1"/>
    <col min="8211" max="8462" width="8.88671875" style="263"/>
    <col min="8463" max="8463" width="9.5546875" style="263" customWidth="1"/>
    <col min="8464" max="8464" width="8.88671875" style="263"/>
    <col min="8465" max="8465" width="10.33203125" style="263" customWidth="1"/>
    <col min="8466" max="8466" width="80.88671875" style="263" customWidth="1"/>
    <col min="8467" max="8718" width="8.88671875" style="263"/>
    <col min="8719" max="8719" width="9.5546875" style="263" customWidth="1"/>
    <col min="8720" max="8720" width="8.88671875" style="263"/>
    <col min="8721" max="8721" width="10.33203125" style="263" customWidth="1"/>
    <col min="8722" max="8722" width="80.88671875" style="263" customWidth="1"/>
    <col min="8723" max="8974" width="8.88671875" style="263"/>
    <col min="8975" max="8975" width="9.5546875" style="263" customWidth="1"/>
    <col min="8976" max="8976" width="8.88671875" style="263"/>
    <col min="8977" max="8977" width="10.33203125" style="263" customWidth="1"/>
    <col min="8978" max="8978" width="80.88671875" style="263" customWidth="1"/>
    <col min="8979" max="9230" width="8.88671875" style="263"/>
    <col min="9231" max="9231" width="9.5546875" style="263" customWidth="1"/>
    <col min="9232" max="9232" width="8.88671875" style="263"/>
    <col min="9233" max="9233" width="10.33203125" style="263" customWidth="1"/>
    <col min="9234" max="9234" width="80.88671875" style="263" customWidth="1"/>
    <col min="9235" max="9486" width="8.88671875" style="263"/>
    <col min="9487" max="9487" width="9.5546875" style="263" customWidth="1"/>
    <col min="9488" max="9488" width="8.88671875" style="263"/>
    <col min="9489" max="9489" width="10.33203125" style="263" customWidth="1"/>
    <col min="9490" max="9490" width="80.88671875" style="263" customWidth="1"/>
    <col min="9491" max="9742" width="8.88671875" style="263"/>
    <col min="9743" max="9743" width="9.5546875" style="263" customWidth="1"/>
    <col min="9744" max="9744" width="8.88671875" style="263"/>
    <col min="9745" max="9745" width="10.33203125" style="263" customWidth="1"/>
    <col min="9746" max="9746" width="80.88671875" style="263" customWidth="1"/>
    <col min="9747" max="9998" width="8.88671875" style="263"/>
    <col min="9999" max="9999" width="9.5546875" style="263" customWidth="1"/>
    <col min="10000" max="10000" width="8.88671875" style="263"/>
    <col min="10001" max="10001" width="10.33203125" style="263" customWidth="1"/>
    <col min="10002" max="10002" width="80.88671875" style="263" customWidth="1"/>
    <col min="10003" max="10254" width="8.88671875" style="263"/>
    <col min="10255" max="10255" width="9.5546875" style="263" customWidth="1"/>
    <col min="10256" max="10256" width="8.88671875" style="263"/>
    <col min="10257" max="10257" width="10.33203125" style="263" customWidth="1"/>
    <col min="10258" max="10258" width="80.88671875" style="263" customWidth="1"/>
    <col min="10259" max="10510" width="8.88671875" style="263"/>
    <col min="10511" max="10511" width="9.5546875" style="263" customWidth="1"/>
    <col min="10512" max="10512" width="8.88671875" style="263"/>
    <col min="10513" max="10513" width="10.33203125" style="263" customWidth="1"/>
    <col min="10514" max="10514" width="80.88671875" style="263" customWidth="1"/>
    <col min="10515" max="10766" width="8.88671875" style="263"/>
    <col min="10767" max="10767" width="9.5546875" style="263" customWidth="1"/>
    <col min="10768" max="10768" width="8.88671875" style="263"/>
    <col min="10769" max="10769" width="10.33203125" style="263" customWidth="1"/>
    <col min="10770" max="10770" width="80.88671875" style="263" customWidth="1"/>
    <col min="10771" max="11022" width="8.88671875" style="263"/>
    <col min="11023" max="11023" width="9.5546875" style="263" customWidth="1"/>
    <col min="11024" max="11024" width="8.88671875" style="263"/>
    <col min="11025" max="11025" width="10.33203125" style="263" customWidth="1"/>
    <col min="11026" max="11026" width="80.88671875" style="263" customWidth="1"/>
    <col min="11027" max="11278" width="8.88671875" style="263"/>
    <col min="11279" max="11279" width="9.5546875" style="263" customWidth="1"/>
    <col min="11280" max="11280" width="8.88671875" style="263"/>
    <col min="11281" max="11281" width="10.33203125" style="263" customWidth="1"/>
    <col min="11282" max="11282" width="80.88671875" style="263" customWidth="1"/>
    <col min="11283" max="11534" width="8.88671875" style="263"/>
    <col min="11535" max="11535" width="9.5546875" style="263" customWidth="1"/>
    <col min="11536" max="11536" width="8.88671875" style="263"/>
    <col min="11537" max="11537" width="10.33203125" style="263" customWidth="1"/>
    <col min="11538" max="11538" width="80.88671875" style="263" customWidth="1"/>
    <col min="11539" max="11790" width="8.88671875" style="263"/>
    <col min="11791" max="11791" width="9.5546875" style="263" customWidth="1"/>
    <col min="11792" max="11792" width="8.88671875" style="263"/>
    <col min="11793" max="11793" width="10.33203125" style="263" customWidth="1"/>
    <col min="11794" max="11794" width="80.88671875" style="263" customWidth="1"/>
    <col min="11795" max="12046" width="8.88671875" style="263"/>
    <col min="12047" max="12047" width="9.5546875" style="263" customWidth="1"/>
    <col min="12048" max="12048" width="8.88671875" style="263"/>
    <col min="12049" max="12049" width="10.33203125" style="263" customWidth="1"/>
    <col min="12050" max="12050" width="80.88671875" style="263" customWidth="1"/>
    <col min="12051" max="12302" width="8.88671875" style="263"/>
    <col min="12303" max="12303" width="9.5546875" style="263" customWidth="1"/>
    <col min="12304" max="12304" width="8.88671875" style="263"/>
    <col min="12305" max="12305" width="10.33203125" style="263" customWidth="1"/>
    <col min="12306" max="12306" width="80.88671875" style="263" customWidth="1"/>
    <col min="12307" max="12558" width="8.88671875" style="263"/>
    <col min="12559" max="12559" width="9.5546875" style="263" customWidth="1"/>
    <col min="12560" max="12560" width="8.88671875" style="263"/>
    <col min="12561" max="12561" width="10.33203125" style="263" customWidth="1"/>
    <col min="12562" max="12562" width="80.88671875" style="263" customWidth="1"/>
    <col min="12563" max="12814" width="8.88671875" style="263"/>
    <col min="12815" max="12815" width="9.5546875" style="263" customWidth="1"/>
    <col min="12816" max="12816" width="8.88671875" style="263"/>
    <col min="12817" max="12817" width="10.33203125" style="263" customWidth="1"/>
    <col min="12818" max="12818" width="80.88671875" style="263" customWidth="1"/>
    <col min="12819" max="13070" width="8.88671875" style="263"/>
    <col min="13071" max="13071" width="9.5546875" style="263" customWidth="1"/>
    <col min="13072" max="13072" width="8.88671875" style="263"/>
    <col min="13073" max="13073" width="10.33203125" style="263" customWidth="1"/>
    <col min="13074" max="13074" width="80.88671875" style="263" customWidth="1"/>
    <col min="13075" max="13326" width="8.88671875" style="263"/>
    <col min="13327" max="13327" width="9.5546875" style="263" customWidth="1"/>
    <col min="13328" max="13328" width="8.88671875" style="263"/>
    <col min="13329" max="13329" width="10.33203125" style="263" customWidth="1"/>
    <col min="13330" max="13330" width="80.88671875" style="263" customWidth="1"/>
    <col min="13331" max="13582" width="8.88671875" style="263"/>
    <col min="13583" max="13583" width="9.5546875" style="263" customWidth="1"/>
    <col min="13584" max="13584" width="8.88671875" style="263"/>
    <col min="13585" max="13585" width="10.33203125" style="263" customWidth="1"/>
    <col min="13586" max="13586" width="80.88671875" style="263" customWidth="1"/>
    <col min="13587" max="13838" width="8.88671875" style="263"/>
    <col min="13839" max="13839" width="9.5546875" style="263" customWidth="1"/>
    <col min="13840" max="13840" width="8.88671875" style="263"/>
    <col min="13841" max="13841" width="10.33203125" style="263" customWidth="1"/>
    <col min="13842" max="13842" width="80.88671875" style="263" customWidth="1"/>
    <col min="13843" max="14094" width="8.88671875" style="263"/>
    <col min="14095" max="14095" width="9.5546875" style="263" customWidth="1"/>
    <col min="14096" max="14096" width="8.88671875" style="263"/>
    <col min="14097" max="14097" width="10.33203125" style="263" customWidth="1"/>
    <col min="14098" max="14098" width="80.88671875" style="263" customWidth="1"/>
    <col min="14099" max="14350" width="8.88671875" style="263"/>
    <col min="14351" max="14351" width="9.5546875" style="263" customWidth="1"/>
    <col min="14352" max="14352" width="8.88671875" style="263"/>
    <col min="14353" max="14353" width="10.33203125" style="263" customWidth="1"/>
    <col min="14354" max="14354" width="80.88671875" style="263" customWidth="1"/>
    <col min="14355" max="14606" width="8.88671875" style="263"/>
    <col min="14607" max="14607" width="9.5546875" style="263" customWidth="1"/>
    <col min="14608" max="14608" width="8.88671875" style="263"/>
    <col min="14609" max="14609" width="10.33203125" style="263" customWidth="1"/>
    <col min="14610" max="14610" width="80.88671875" style="263" customWidth="1"/>
    <col min="14611" max="14862" width="8.88671875" style="263"/>
    <col min="14863" max="14863" width="9.5546875" style="263" customWidth="1"/>
    <col min="14864" max="14864" width="8.88671875" style="263"/>
    <col min="14865" max="14865" width="10.33203125" style="263" customWidth="1"/>
    <col min="14866" max="14866" width="80.88671875" style="263" customWidth="1"/>
    <col min="14867" max="15118" width="8.88671875" style="263"/>
    <col min="15119" max="15119" width="9.5546875" style="263" customWidth="1"/>
    <col min="15120" max="15120" width="8.88671875" style="263"/>
    <col min="15121" max="15121" width="10.33203125" style="263" customWidth="1"/>
    <col min="15122" max="15122" width="80.88671875" style="263" customWidth="1"/>
    <col min="15123" max="15374" width="8.88671875" style="263"/>
    <col min="15375" max="15375" width="9.5546875" style="263" customWidth="1"/>
    <col min="15376" max="15376" width="8.88671875" style="263"/>
    <col min="15377" max="15377" width="10.33203125" style="263" customWidth="1"/>
    <col min="15378" max="15378" width="80.88671875" style="263" customWidth="1"/>
    <col min="15379" max="15630" width="8.88671875" style="263"/>
    <col min="15631" max="15631" width="9.5546875" style="263" customWidth="1"/>
    <col min="15632" max="15632" width="8.88671875" style="263"/>
    <col min="15633" max="15633" width="10.33203125" style="263" customWidth="1"/>
    <col min="15634" max="15634" width="80.88671875" style="263" customWidth="1"/>
    <col min="15635" max="15886" width="8.88671875" style="263"/>
    <col min="15887" max="15887" width="9.5546875" style="263" customWidth="1"/>
    <col min="15888" max="15888" width="8.88671875" style="263"/>
    <col min="15889" max="15889" width="10.33203125" style="263" customWidth="1"/>
    <col min="15890" max="15890" width="80.88671875" style="263" customWidth="1"/>
    <col min="15891" max="16142" width="8.88671875" style="263"/>
    <col min="16143" max="16143" width="9.5546875" style="263" customWidth="1"/>
    <col min="16144" max="16144" width="8.88671875" style="263"/>
    <col min="16145" max="16145" width="10.33203125" style="263" customWidth="1"/>
    <col min="16146" max="16146" width="80.88671875" style="263" customWidth="1"/>
    <col min="16147" max="16384" width="8.88671875" style="263"/>
  </cols>
  <sheetData>
    <row r="1" spans="1:17" ht="15" customHeight="1" x14ac:dyDescent="0.25">
      <c r="A1" s="261">
        <f>'[2]PA correspondance table'!A1</f>
        <v>0</v>
      </c>
      <c r="B1" s="262" t="str">
        <f>'[2]PA correspondance table'!B1</f>
        <v>2A</v>
      </c>
      <c r="C1" s="262" t="str">
        <f>'[2]PA correspondance table'!C1</f>
        <v>2B</v>
      </c>
      <c r="D1" s="262" t="str">
        <f>'[2]PA correspondance table'!D1</f>
        <v>2C+</v>
      </c>
      <c r="E1" s="262" t="str">
        <f>'[2]PA correspondance table'!E1</f>
        <v>3A</v>
      </c>
      <c r="F1" s="262" t="str">
        <f>'[2]PA correspondance table'!F1</f>
        <v>3B</v>
      </c>
      <c r="G1" s="262" t="str">
        <f>'[2]PA correspondance table'!G1</f>
        <v>P4</v>
      </c>
      <c r="H1" s="262" t="str">
        <f>'[2]PA correspondance table'!H1</f>
        <v>5A</v>
      </c>
      <c r="I1" s="262" t="str">
        <f>'[2]PA correspondance table'!I1</f>
        <v>5B</v>
      </c>
      <c r="J1" s="262" t="str">
        <f>'[2]PA correspondance table'!J1</f>
        <v>5C</v>
      </c>
      <c r="K1" s="262" t="str">
        <f>'[2]PA correspondance table'!K1</f>
        <v>5D</v>
      </c>
      <c r="L1" s="262" t="str">
        <f>'[2]PA correspondance table'!L1</f>
        <v>5E</v>
      </c>
      <c r="M1" s="262" t="str">
        <f>'[2]PA correspondance table'!M1</f>
        <v>5F+</v>
      </c>
      <c r="N1" s="262" t="str">
        <f>'[2]PA correspondance table'!N1</f>
        <v>6A</v>
      </c>
      <c r="O1" s="262" t="str">
        <f>'[2]PA correspondance table'!O1</f>
        <v>6B</v>
      </c>
      <c r="P1" s="262" t="str">
        <f>'[2]PA correspondance table'!P1</f>
        <v>6C</v>
      </c>
      <c r="Q1" s="262" t="str">
        <f>'[2]PA correspondance table'!Q1</f>
        <v>no FA</v>
      </c>
    </row>
    <row r="2" spans="1:17" x14ac:dyDescent="0.25">
      <c r="A2" s="264" t="str">
        <f>'[2]PA correspondance table'!A2</f>
        <v>M01</v>
      </c>
      <c r="B2" s="347" t="str">
        <f>'[2]PA correspondance table'!B2</f>
        <v>TO 10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  <c r="Q2" s="350">
        <f>'[2]PA correspondance table'!Q2</f>
        <v>0</v>
      </c>
    </row>
    <row r="3" spans="1:17" x14ac:dyDescent="0.25">
      <c r="A3" s="264" t="str">
        <f>'[2]PA correspondance table'!A3</f>
        <v>M02</v>
      </c>
      <c r="B3" s="353" t="str">
        <f>'[2]PA correspondance table'!B3</f>
        <v>TO 01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5"/>
      <c r="Q3" s="351"/>
    </row>
    <row r="4" spans="1:17" ht="12.75" customHeight="1" x14ac:dyDescent="0.25">
      <c r="A4" s="264" t="str">
        <f>'[2]PA correspondance table'!A4</f>
        <v>M03</v>
      </c>
      <c r="B4" s="356" t="str">
        <f>'[2]PA correspondance table'!B4</f>
        <v>TO 03</v>
      </c>
      <c r="C4" s="357"/>
      <c r="D4" s="357"/>
      <c r="E4" s="357"/>
      <c r="F4" s="358"/>
      <c r="G4" s="365" t="str">
        <f>'[2]PA correspondance table'!G4</f>
        <v>50% TO 05
50% TO 06</v>
      </c>
      <c r="H4" s="368" t="str">
        <f>'[2]PA correspondance table'!H4</f>
        <v>TO 06</v>
      </c>
      <c r="I4" s="371" t="str">
        <f>'[2]PA correspondance table'!I4</f>
        <v>TO 04</v>
      </c>
      <c r="J4" s="372"/>
      <c r="K4" s="372"/>
      <c r="L4" s="373"/>
      <c r="M4" s="368" t="str">
        <f>'[2]PA correspondance table'!M4</f>
        <v>TO 06</v>
      </c>
      <c r="N4" s="380" t="str">
        <f>'[2]PA correspondance table'!N4</f>
        <v>TO 08</v>
      </c>
      <c r="O4" s="383" t="str">
        <f>'[2]PA correspondance table'!O4</f>
        <v>TO 09</v>
      </c>
      <c r="P4" s="399" t="str">
        <f>'[2]PA correspondance table'!P4</f>
        <v>TO 02</v>
      </c>
      <c r="Q4" s="351"/>
    </row>
    <row r="5" spans="1:17" x14ac:dyDescent="0.25">
      <c r="A5" s="264" t="str">
        <f>'[2]PA correspondance table'!A5</f>
        <v>M04</v>
      </c>
      <c r="B5" s="359"/>
      <c r="C5" s="360"/>
      <c r="D5" s="360"/>
      <c r="E5" s="360"/>
      <c r="F5" s="361"/>
      <c r="G5" s="366"/>
      <c r="H5" s="369"/>
      <c r="I5" s="374"/>
      <c r="J5" s="375"/>
      <c r="K5" s="375"/>
      <c r="L5" s="376"/>
      <c r="M5" s="369"/>
      <c r="N5" s="381"/>
      <c r="O5" s="384"/>
      <c r="P5" s="400"/>
      <c r="Q5" s="351"/>
    </row>
    <row r="6" spans="1:17" x14ac:dyDescent="0.25">
      <c r="A6" s="264" t="str">
        <f>'[2]PA correspondance table'!A6</f>
        <v>M05</v>
      </c>
      <c r="B6" s="359"/>
      <c r="C6" s="360"/>
      <c r="D6" s="360"/>
      <c r="E6" s="360"/>
      <c r="F6" s="361"/>
      <c r="G6" s="366"/>
      <c r="H6" s="369"/>
      <c r="I6" s="374"/>
      <c r="J6" s="375"/>
      <c r="K6" s="375"/>
      <c r="L6" s="376"/>
      <c r="M6" s="369"/>
      <c r="N6" s="381"/>
      <c r="O6" s="384"/>
      <c r="P6" s="400"/>
      <c r="Q6" s="351"/>
    </row>
    <row r="7" spans="1:17" ht="12.75" customHeight="1" x14ac:dyDescent="0.25">
      <c r="A7" s="264" t="str">
        <f>'[2]PA correspondance table'!A7</f>
        <v>M06</v>
      </c>
      <c r="B7" s="359"/>
      <c r="C7" s="360"/>
      <c r="D7" s="360"/>
      <c r="E7" s="360"/>
      <c r="F7" s="361"/>
      <c r="G7" s="366"/>
      <c r="H7" s="369"/>
      <c r="I7" s="374"/>
      <c r="J7" s="375"/>
      <c r="K7" s="375"/>
      <c r="L7" s="376"/>
      <c r="M7" s="369"/>
      <c r="N7" s="381"/>
      <c r="O7" s="384"/>
      <c r="P7" s="400"/>
      <c r="Q7" s="351"/>
    </row>
    <row r="8" spans="1:17" x14ac:dyDescent="0.25">
      <c r="A8" s="264" t="str">
        <f>'[2]PA correspondance table'!A8</f>
        <v>M07</v>
      </c>
      <c r="B8" s="359"/>
      <c r="C8" s="360"/>
      <c r="D8" s="360"/>
      <c r="E8" s="360"/>
      <c r="F8" s="361"/>
      <c r="G8" s="366"/>
      <c r="H8" s="369"/>
      <c r="I8" s="374"/>
      <c r="J8" s="375"/>
      <c r="K8" s="375"/>
      <c r="L8" s="376"/>
      <c r="M8" s="369"/>
      <c r="N8" s="381"/>
      <c r="O8" s="384"/>
      <c r="P8" s="400"/>
      <c r="Q8" s="351"/>
    </row>
    <row r="9" spans="1:17" x14ac:dyDescent="0.25">
      <c r="A9" s="264" t="str">
        <f>'[2]PA correspondance table'!A9</f>
        <v>M08</v>
      </c>
      <c r="B9" s="359"/>
      <c r="C9" s="360"/>
      <c r="D9" s="360"/>
      <c r="E9" s="360"/>
      <c r="F9" s="361"/>
      <c r="G9" s="366"/>
      <c r="H9" s="369"/>
      <c r="I9" s="374"/>
      <c r="J9" s="375"/>
      <c r="K9" s="375"/>
      <c r="L9" s="376"/>
      <c r="M9" s="369"/>
      <c r="N9" s="381"/>
      <c r="O9" s="384"/>
      <c r="P9" s="400"/>
      <c r="Q9" s="351"/>
    </row>
    <row r="10" spans="1:17" x14ac:dyDescent="0.25">
      <c r="A10" s="264" t="str">
        <f>'[2]PA correspondance table'!A10</f>
        <v>M09</v>
      </c>
      <c r="B10" s="359"/>
      <c r="C10" s="360"/>
      <c r="D10" s="360"/>
      <c r="E10" s="360"/>
      <c r="F10" s="361"/>
      <c r="G10" s="366"/>
      <c r="H10" s="369"/>
      <c r="I10" s="374"/>
      <c r="J10" s="375"/>
      <c r="K10" s="375"/>
      <c r="L10" s="376"/>
      <c r="M10" s="369"/>
      <c r="N10" s="381"/>
      <c r="O10" s="384"/>
      <c r="P10" s="400"/>
      <c r="Q10" s="351"/>
    </row>
    <row r="11" spans="1:17" x14ac:dyDescent="0.25">
      <c r="A11" s="264" t="str">
        <f>'[2]PA correspondance table'!A11</f>
        <v>M10</v>
      </c>
      <c r="B11" s="359"/>
      <c r="C11" s="360"/>
      <c r="D11" s="360"/>
      <c r="E11" s="360"/>
      <c r="F11" s="361"/>
      <c r="G11" s="366"/>
      <c r="H11" s="369"/>
      <c r="I11" s="374"/>
      <c r="J11" s="375"/>
      <c r="K11" s="375"/>
      <c r="L11" s="376"/>
      <c r="M11" s="369"/>
      <c r="N11" s="381"/>
      <c r="O11" s="384"/>
      <c r="P11" s="400"/>
      <c r="Q11" s="351"/>
    </row>
    <row r="12" spans="1:17" x14ac:dyDescent="0.25">
      <c r="A12" s="264" t="str">
        <f>'[2]PA correspondance table'!A12</f>
        <v>M11</v>
      </c>
      <c r="B12" s="359"/>
      <c r="C12" s="360"/>
      <c r="D12" s="360"/>
      <c r="E12" s="360"/>
      <c r="F12" s="361"/>
      <c r="G12" s="366"/>
      <c r="H12" s="369"/>
      <c r="I12" s="374"/>
      <c r="J12" s="375"/>
      <c r="K12" s="375"/>
      <c r="L12" s="376"/>
      <c r="M12" s="369"/>
      <c r="N12" s="381"/>
      <c r="O12" s="384"/>
      <c r="P12" s="400"/>
      <c r="Q12" s="351"/>
    </row>
    <row r="13" spans="1:17" x14ac:dyDescent="0.25">
      <c r="A13" s="264" t="str">
        <f>'[2]PA correspondance table'!A13</f>
        <v>M12</v>
      </c>
      <c r="B13" s="359"/>
      <c r="C13" s="360"/>
      <c r="D13" s="360"/>
      <c r="E13" s="360"/>
      <c r="F13" s="361"/>
      <c r="G13" s="366"/>
      <c r="H13" s="369"/>
      <c r="I13" s="374"/>
      <c r="J13" s="375"/>
      <c r="K13" s="375"/>
      <c r="L13" s="376"/>
      <c r="M13" s="369"/>
      <c r="N13" s="381"/>
      <c r="O13" s="384"/>
      <c r="P13" s="400"/>
      <c r="Q13" s="351"/>
    </row>
    <row r="14" spans="1:17" x14ac:dyDescent="0.25">
      <c r="A14" s="264" t="str">
        <f>'[2]PA correspondance table'!A14</f>
        <v>M13</v>
      </c>
      <c r="B14" s="359"/>
      <c r="C14" s="360"/>
      <c r="D14" s="360"/>
      <c r="E14" s="360"/>
      <c r="F14" s="361"/>
      <c r="G14" s="366"/>
      <c r="H14" s="369"/>
      <c r="I14" s="374"/>
      <c r="J14" s="375"/>
      <c r="K14" s="375"/>
      <c r="L14" s="376"/>
      <c r="M14" s="369"/>
      <c r="N14" s="381"/>
      <c r="O14" s="384"/>
      <c r="P14" s="400"/>
      <c r="Q14" s="351"/>
    </row>
    <row r="15" spans="1:17" x14ac:dyDescent="0.25">
      <c r="A15" s="264" t="str">
        <f>'[2]PA correspondance table'!A15</f>
        <v>M14</v>
      </c>
      <c r="B15" s="359"/>
      <c r="C15" s="360"/>
      <c r="D15" s="360"/>
      <c r="E15" s="360"/>
      <c r="F15" s="361"/>
      <c r="G15" s="366"/>
      <c r="H15" s="369"/>
      <c r="I15" s="374"/>
      <c r="J15" s="375"/>
      <c r="K15" s="375"/>
      <c r="L15" s="376"/>
      <c r="M15" s="369"/>
      <c r="N15" s="381"/>
      <c r="O15" s="384"/>
      <c r="P15" s="400"/>
      <c r="Q15" s="351"/>
    </row>
    <row r="16" spans="1:17" x14ac:dyDescent="0.25">
      <c r="A16" s="264" t="str">
        <f>'[2]PA correspondance table'!A16</f>
        <v>M15</v>
      </c>
      <c r="B16" s="362"/>
      <c r="C16" s="363"/>
      <c r="D16" s="363"/>
      <c r="E16" s="363"/>
      <c r="F16" s="364"/>
      <c r="G16" s="367"/>
      <c r="H16" s="370"/>
      <c r="I16" s="377"/>
      <c r="J16" s="378"/>
      <c r="K16" s="378"/>
      <c r="L16" s="379"/>
      <c r="M16" s="370"/>
      <c r="N16" s="382"/>
      <c r="O16" s="385"/>
      <c r="P16" s="401"/>
      <c r="Q16" s="351"/>
    </row>
    <row r="17" spans="1:17" ht="12.75" customHeight="1" x14ac:dyDescent="0.25">
      <c r="A17" s="264" t="str">
        <f>'[2]PA correspondance table'!A17</f>
        <v>M16</v>
      </c>
      <c r="B17" s="353" t="str">
        <f>'[2]PA correspondance table'!B17</f>
        <v>TO 01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5"/>
      <c r="Q17" s="351"/>
    </row>
    <row r="18" spans="1:17" ht="12.75" customHeight="1" x14ac:dyDescent="0.25">
      <c r="A18" s="264" t="str">
        <f>'[2]PA correspondance table'!A18</f>
        <v>M17</v>
      </c>
      <c r="B18" s="356" t="str">
        <f>'[2]PA correspondance table'!B18</f>
        <v>TO 03</v>
      </c>
      <c r="C18" s="357"/>
      <c r="D18" s="357"/>
      <c r="E18" s="357"/>
      <c r="F18" s="358"/>
      <c r="G18" s="402" t="str">
        <f>'[2]PA correspondance table'!G18</f>
        <v>50% TO 05
50% TO 06</v>
      </c>
      <c r="H18" s="368" t="str">
        <f>'[2]PA correspondance table'!H18</f>
        <v>TO 06</v>
      </c>
      <c r="I18" s="371" t="str">
        <f>'[2]PA correspondance table'!I18</f>
        <v>TO 04</v>
      </c>
      <c r="J18" s="372"/>
      <c r="K18" s="372"/>
      <c r="L18" s="373"/>
      <c r="M18" s="368" t="str">
        <f>'[2]PA correspondance table'!M18</f>
        <v>TO 06</v>
      </c>
      <c r="N18" s="380" t="str">
        <f>'[2]PA correspondance table'!N18</f>
        <v>TO 08</v>
      </c>
      <c r="O18" s="383" t="str">
        <f>'[2]PA correspondance table'!O18</f>
        <v>TO 09</v>
      </c>
      <c r="P18" s="399" t="str">
        <f>'[2]PA correspondance table'!P18</f>
        <v>TO 02</v>
      </c>
      <c r="Q18" s="351"/>
    </row>
    <row r="19" spans="1:17" x14ac:dyDescent="0.25">
      <c r="A19" s="264" t="str">
        <f>'[2]PA correspondance table'!A19</f>
        <v>M18</v>
      </c>
      <c r="B19" s="359"/>
      <c r="C19" s="360"/>
      <c r="D19" s="360"/>
      <c r="E19" s="360"/>
      <c r="F19" s="361"/>
      <c r="G19" s="403"/>
      <c r="H19" s="369"/>
      <c r="I19" s="374"/>
      <c r="J19" s="375"/>
      <c r="K19" s="375"/>
      <c r="L19" s="376"/>
      <c r="M19" s="369"/>
      <c r="N19" s="381"/>
      <c r="O19" s="384"/>
      <c r="P19" s="400"/>
      <c r="Q19" s="351"/>
    </row>
    <row r="20" spans="1:17" x14ac:dyDescent="0.25">
      <c r="A20" s="264" t="str">
        <f>'[2]PA correspondance table'!A20</f>
        <v>M19</v>
      </c>
      <c r="B20" s="362"/>
      <c r="C20" s="363"/>
      <c r="D20" s="363"/>
      <c r="E20" s="363"/>
      <c r="F20" s="364"/>
      <c r="G20" s="404"/>
      <c r="H20" s="370"/>
      <c r="I20" s="377"/>
      <c r="J20" s="378"/>
      <c r="K20" s="378"/>
      <c r="L20" s="379"/>
      <c r="M20" s="370"/>
      <c r="N20" s="382"/>
      <c r="O20" s="385"/>
      <c r="P20" s="401"/>
      <c r="Q20" s="352"/>
    </row>
    <row r="21" spans="1:17" x14ac:dyDescent="0.25">
      <c r="A21" s="264" t="str">
        <f>'[2]PA correspondance table'!A21</f>
        <v>M20</v>
      </c>
      <c r="B21" s="386">
        <f>'[2]PA correspondance table'!B21</f>
        <v>0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8"/>
      <c r="Q21" s="265" t="str">
        <f>'[2]PA correspondance table'!Q21</f>
        <v>TA</v>
      </c>
    </row>
    <row r="22" spans="1:17" ht="12.75" customHeight="1" x14ac:dyDescent="0.25">
      <c r="A22" s="264" t="str">
        <f>'[2]PA correspondance table'!A22</f>
        <v>M113</v>
      </c>
      <c r="B22" s="389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1"/>
      <c r="Q22" s="395" t="str">
        <f>'[2]PA correspondance table'!Q22</f>
        <v>Discontinued Measures</v>
      </c>
    </row>
    <row r="23" spans="1:17" x14ac:dyDescent="0.25">
      <c r="A23" s="264" t="str">
        <f>'[2]PA correspondance table'!A23</f>
        <v>M131</v>
      </c>
      <c r="B23" s="389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1"/>
      <c r="Q23" s="396"/>
    </row>
    <row r="24" spans="1:17" x14ac:dyDescent="0.25">
      <c r="A24" s="264" t="str">
        <f>'[2]PA correspondance table'!A24</f>
        <v>M341</v>
      </c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  <c r="Q24" s="397"/>
    </row>
    <row r="25" spans="1:17" ht="12.75" customHeight="1" x14ac:dyDescent="0.25">
      <c r="A25" s="398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</row>
  </sheetData>
  <mergeCells count="23">
    <mergeCell ref="B21:P24"/>
    <mergeCell ref="Q22:Q24"/>
    <mergeCell ref="A25:Q25"/>
    <mergeCell ref="P4:P16"/>
    <mergeCell ref="B17:P17"/>
    <mergeCell ref="B18:F20"/>
    <mergeCell ref="G18:G20"/>
    <mergeCell ref="H18:H20"/>
    <mergeCell ref="I18:L20"/>
    <mergeCell ref="M18:M20"/>
    <mergeCell ref="N18:N20"/>
    <mergeCell ref="O18:O20"/>
    <mergeCell ref="P18:P20"/>
    <mergeCell ref="B2:P2"/>
    <mergeCell ref="Q2:Q20"/>
    <mergeCell ref="B3:P3"/>
    <mergeCell ref="B4:F16"/>
    <mergeCell ref="G4:G16"/>
    <mergeCell ref="H4:H16"/>
    <mergeCell ref="I4:L16"/>
    <mergeCell ref="M4:M16"/>
    <mergeCell ref="N4:N16"/>
    <mergeCell ref="O4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4</vt:i4>
      </vt:variant>
    </vt:vector>
  </HeadingPairs>
  <TitlesOfParts>
    <vt:vector size="9" baseType="lpstr">
      <vt:lpstr>table 3 additional contribution</vt:lpstr>
      <vt:lpstr>EU contribution</vt:lpstr>
      <vt:lpstr>Αντιστοίχηση</vt:lpstr>
      <vt:lpstr>DIFFERENCES PA-RDP</vt:lpstr>
      <vt:lpstr>P.FA &amp; TO correspondence </vt:lpstr>
      <vt:lpstr>'DIFFERENCES PA-RDP'!Print_Area</vt:lpstr>
      <vt:lpstr>'EU contribution'!Print_Area</vt:lpstr>
      <vt:lpstr>'table 3 additional contribution'!Print_Area</vt:lpstr>
      <vt:lpstr>Αντιστοίχηση!Print_Area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cgeorgiou</dc:creator>
  <cp:lastModifiedBy>user</cp:lastModifiedBy>
  <cp:lastPrinted>2017-07-17T07:41:15Z</cp:lastPrinted>
  <dcterms:created xsi:type="dcterms:W3CDTF">2014-01-29T07:29:26Z</dcterms:created>
  <dcterms:modified xsi:type="dcterms:W3CDTF">2017-11-28T06:04:01Z</dcterms:modified>
</cp:coreProperties>
</file>